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fileSharing readOnlyRecommended="1"/>
  <workbookPr codeName="ThisWorkbook" defaultThemeVersion="124226"/>
  <mc:AlternateContent xmlns:mc="http://schemas.openxmlformats.org/markup-compatibility/2006">
    <mc:Choice Requires="x15">
      <x15ac:absPath xmlns:x15ac="http://schemas.microsoft.com/office/spreadsheetml/2010/11/ac" url="D:\work\保険料計算_20191112v7_2018\"/>
    </mc:Choice>
  </mc:AlternateContent>
  <workbookProtection workbookAlgorithmName="SHA-512" workbookHashValue="N2kTaLymjyb/MH/JBGuwPC1mbSg3GjPGWzbFfu0nLh5hB/kLiif4JYZNNrIShLP1KS7wfvHfe2KgmbYFJvV0CA==" workbookSaltValue="KO0wHi7xyqOV5yYptZLNQw==" workbookSpinCount="100000" lockStructure="1"/>
  <bookViews>
    <workbookView showSheetTabs="0" xWindow="-15" yWindow="-15" windowWidth="15510" windowHeight="14040"/>
  </bookViews>
  <sheets>
    <sheet name="計算" sheetId="3" r:id="rId1"/>
    <sheet name="DAT" sheetId="4" state="hidden" r:id="rId2"/>
  </sheets>
  <definedNames>
    <definedName name="_xlnm.Print_Area" localSheetId="0">計算!$A$1:$V$219</definedName>
  </definedNames>
  <calcPr calcId="162913"/>
</workbook>
</file>

<file path=xl/calcChain.xml><?xml version="1.0" encoding="utf-8"?>
<calcChain xmlns="http://schemas.openxmlformats.org/spreadsheetml/2006/main">
  <c r="S17" i="3" l="1"/>
  <c r="P17" i="3"/>
  <c r="M17" i="3"/>
  <c r="J17" i="3"/>
  <c r="G17" i="3"/>
  <c r="J114" i="3" l="1"/>
  <c r="G110" i="3" l="1"/>
  <c r="J69" i="3" l="1"/>
  <c r="J167" i="3" s="1"/>
  <c r="J170" i="3" s="1"/>
  <c r="G109" i="3"/>
  <c r="S114" i="3"/>
  <c r="P114" i="3"/>
  <c r="M114" i="3"/>
  <c r="G114" i="3"/>
  <c r="S115" i="3" l="1"/>
  <c r="P115" i="3"/>
  <c r="M115" i="3"/>
  <c r="J115" i="3"/>
  <c r="S71" i="3" l="1"/>
  <c r="S72" i="3" s="1"/>
  <c r="S73" i="3" s="1"/>
  <c r="S74" i="3" s="1"/>
  <c r="S63" i="3"/>
  <c r="P71" i="3"/>
  <c r="P72" i="3" s="1"/>
  <c r="P73" i="3" s="1"/>
  <c r="P74" i="3" s="1"/>
  <c r="P63" i="3"/>
  <c r="M71" i="3"/>
  <c r="M72" i="3" s="1"/>
  <c r="M73" i="3" s="1"/>
  <c r="M74" i="3" s="1"/>
  <c r="M63" i="3"/>
  <c r="M168" i="3" s="1"/>
  <c r="J71" i="3"/>
  <c r="J72" i="3" s="1"/>
  <c r="J73" i="3" s="1"/>
  <c r="J74" i="3" s="1"/>
  <c r="J63" i="3"/>
  <c r="J168" i="3" s="1"/>
  <c r="G71" i="3"/>
  <c r="G72" i="3" s="1"/>
  <c r="G73" i="3" s="1"/>
  <c r="G74" i="3" s="1"/>
  <c r="G63" i="3"/>
  <c r="G76" i="3" l="1"/>
  <c r="G77" i="3" s="1"/>
  <c r="G78" i="3" s="1"/>
  <c r="P76" i="3"/>
  <c r="P77" i="3" s="1"/>
  <c r="P78" i="3" s="1"/>
  <c r="M76" i="3"/>
  <c r="M77" i="3" s="1"/>
  <c r="M78" i="3" s="1"/>
  <c r="S76" i="3"/>
  <c r="S77" i="3" s="1"/>
  <c r="S78" i="3" s="1"/>
  <c r="J76" i="3"/>
  <c r="J77" i="3" s="1"/>
  <c r="J78" i="3" s="1"/>
  <c r="G168" i="3"/>
  <c r="J169" i="3" s="1"/>
  <c r="J171" i="3"/>
  <c r="P64" i="3"/>
  <c r="P65" i="3" s="1"/>
  <c r="P66" i="3" s="1"/>
  <c r="P67" i="3" s="1"/>
  <c r="P168" i="3"/>
  <c r="S64" i="3"/>
  <c r="S65" i="3" s="1"/>
  <c r="S66" i="3" s="1"/>
  <c r="S67" i="3" s="1"/>
  <c r="S168" i="3"/>
  <c r="M64" i="3"/>
  <c r="M65" i="3" s="1"/>
  <c r="M66" i="3" s="1"/>
  <c r="M67" i="3" s="1"/>
  <c r="J64" i="3"/>
  <c r="J65" i="3" s="1"/>
  <c r="J66" i="3" s="1"/>
  <c r="J67" i="3" s="1"/>
  <c r="G64" i="3"/>
  <c r="G65" i="3" s="1"/>
  <c r="G66" i="3" s="1"/>
  <c r="G67" i="3" s="1"/>
  <c r="J172" i="3" l="1"/>
  <c r="J173" i="3"/>
  <c r="J116" i="3"/>
  <c r="J117" i="3" s="1"/>
  <c r="J131" i="3" s="1"/>
  <c r="S4" i="3"/>
  <c r="J180" i="3" l="1"/>
  <c r="J144" i="3"/>
  <c r="J32" i="3"/>
  <c r="J109" i="3" s="1"/>
  <c r="G69" i="3"/>
  <c r="M69" i="3"/>
  <c r="P69" i="3"/>
  <c r="J70" i="3"/>
  <c r="J100" i="3" s="1"/>
  <c r="S69" i="3"/>
  <c r="C11" i="3"/>
  <c r="J98" i="3" l="1"/>
  <c r="J97" i="3"/>
  <c r="J195" i="3"/>
  <c r="S167" i="3"/>
  <c r="S144" i="3"/>
  <c r="M167" i="3"/>
  <c r="M144" i="3"/>
  <c r="P167" i="3"/>
  <c r="G167" i="3"/>
  <c r="J75" i="3"/>
  <c r="J79" i="3" s="1"/>
  <c r="J150" i="3" s="1"/>
  <c r="J101" i="3" s="1"/>
  <c r="J80" i="3"/>
  <c r="J151" i="3" s="1"/>
  <c r="J102" i="3" s="1"/>
  <c r="P144" i="3"/>
  <c r="S32" i="3"/>
  <c r="P32" i="3"/>
  <c r="M32" i="3"/>
  <c r="G32" i="3"/>
  <c r="G144" i="3"/>
  <c r="S70" i="3"/>
  <c r="S75" i="3" s="1"/>
  <c r="S79" i="3" s="1"/>
  <c r="M70" i="3"/>
  <c r="P70" i="3"/>
  <c r="G70" i="3"/>
  <c r="J110" i="3"/>
  <c r="G75" i="3" l="1"/>
  <c r="G79" i="3" s="1"/>
  <c r="G100" i="3"/>
  <c r="M171" i="3"/>
  <c r="M170" i="3"/>
  <c r="M169" i="3"/>
  <c r="M173" i="3"/>
  <c r="M172" i="3"/>
  <c r="G98" i="3"/>
  <c r="G97" i="3"/>
  <c r="G195" i="3"/>
  <c r="M195" i="3"/>
  <c r="M97" i="3"/>
  <c r="M98" i="3"/>
  <c r="S195" i="3"/>
  <c r="S98" i="3"/>
  <c r="S97" i="3"/>
  <c r="S150" i="3"/>
  <c r="S101" i="3" s="1"/>
  <c r="G108" i="3"/>
  <c r="S173" i="3"/>
  <c r="S172" i="3"/>
  <c r="S169" i="3"/>
  <c r="S171" i="3"/>
  <c r="S170" i="3"/>
  <c r="G173" i="3"/>
  <c r="G170" i="3"/>
  <c r="G169" i="3"/>
  <c r="G172" i="3"/>
  <c r="G171" i="3"/>
  <c r="P172" i="3"/>
  <c r="P170" i="3"/>
  <c r="P173" i="3"/>
  <c r="P169" i="3"/>
  <c r="P171" i="3"/>
  <c r="P98" i="3"/>
  <c r="P97" i="3"/>
  <c r="P195" i="3"/>
  <c r="P80" i="3"/>
  <c r="P151" i="3" s="1"/>
  <c r="P102" i="3" s="1"/>
  <c r="P75" i="3"/>
  <c r="P79" i="3" s="1"/>
  <c r="G80" i="3"/>
  <c r="G81" i="3" s="1"/>
  <c r="G150" i="3"/>
  <c r="G101" i="3" s="1"/>
  <c r="J81" i="3"/>
  <c r="S80" i="3"/>
  <c r="S81" i="3" s="1"/>
  <c r="M80" i="3"/>
  <c r="M151" i="3" s="1"/>
  <c r="M102" i="3" s="1"/>
  <c r="M75" i="3"/>
  <c r="M100" i="3"/>
  <c r="S100" i="3"/>
  <c r="P100" i="3"/>
  <c r="J111" i="3"/>
  <c r="J112" i="3" s="1"/>
  <c r="P81" i="3" l="1"/>
  <c r="S151" i="3"/>
  <c r="S102" i="3" s="1"/>
  <c r="P150" i="3"/>
  <c r="P101" i="3" s="1"/>
  <c r="G151" i="3"/>
  <c r="G102" i="3" s="1"/>
  <c r="J175" i="3"/>
  <c r="G175" i="3"/>
  <c r="S175" i="3"/>
  <c r="M175" i="3"/>
  <c r="P175" i="3"/>
  <c r="M79" i="3"/>
  <c r="M81" i="3" s="1"/>
  <c r="J121" i="3"/>
  <c r="J118" i="3"/>
  <c r="J126" i="3" l="1"/>
  <c r="J127" i="3" s="1"/>
  <c r="J128" i="3" s="1"/>
  <c r="J210" i="3" s="1"/>
  <c r="J96" i="3" s="1"/>
  <c r="M150" i="3"/>
  <c r="M101" i="3" s="1"/>
  <c r="J113" i="3"/>
  <c r="J124" i="3" s="1"/>
  <c r="J177" i="3" s="1"/>
  <c r="J122" i="3"/>
  <c r="J119" i="3" l="1"/>
  <c r="J120" i="3" s="1"/>
  <c r="J129" i="3"/>
  <c r="M116" i="3"/>
  <c r="M117" i="3" s="1"/>
  <c r="M131" i="3" s="1"/>
  <c r="P116" i="3"/>
  <c r="P117" i="3" s="1"/>
  <c r="P131" i="3" s="1"/>
  <c r="P180" i="3" s="1"/>
  <c r="S116" i="3"/>
  <c r="S117" i="3" s="1"/>
  <c r="S131" i="3" s="1"/>
  <c r="S180" i="3" s="1"/>
  <c r="P110" i="3"/>
  <c r="S110" i="3"/>
  <c r="P109" i="3"/>
  <c r="S109" i="3"/>
  <c r="M110" i="3"/>
  <c r="M180" i="3" l="1"/>
  <c r="S111" i="3"/>
  <c r="S112" i="3" s="1"/>
  <c r="P111" i="3"/>
  <c r="P112" i="3" s="1"/>
  <c r="M109" i="3"/>
  <c r="M111" i="3" s="1"/>
  <c r="M112" i="3" s="1"/>
  <c r="G111" i="3"/>
  <c r="G112" i="3" s="1"/>
  <c r="M121" i="3" l="1"/>
  <c r="M113" i="3" s="1"/>
  <c r="M124" i="3" s="1"/>
  <c r="M118" i="3"/>
  <c r="P121" i="3"/>
  <c r="P113" i="3" s="1"/>
  <c r="P124" i="3" s="1"/>
  <c r="P177" i="3" s="1"/>
  <c r="P118" i="3"/>
  <c r="G121" i="3"/>
  <c r="G122" i="3" s="1"/>
  <c r="S121" i="3"/>
  <c r="S113" i="3" s="1"/>
  <c r="S124" i="3" s="1"/>
  <c r="S177" i="3" s="1"/>
  <c r="S118" i="3"/>
  <c r="M122" i="3" l="1"/>
  <c r="P126" i="3"/>
  <c r="P127" i="3" s="1"/>
  <c r="P128" i="3" s="1"/>
  <c r="M119" i="3"/>
  <c r="M120" i="3" s="1"/>
  <c r="M177" i="3"/>
  <c r="P122" i="3"/>
  <c r="P119" i="3"/>
  <c r="P120" i="3" s="1"/>
  <c r="S119" i="3"/>
  <c r="S120" i="3" s="1"/>
  <c r="M126" i="3"/>
  <c r="S122" i="3"/>
  <c r="S126" i="3"/>
  <c r="G115" i="3"/>
  <c r="G116" i="3" s="1"/>
  <c r="G118" i="3" s="1"/>
  <c r="P210" i="3" l="1"/>
  <c r="P96" i="3" s="1"/>
  <c r="P129" i="3"/>
  <c r="S127" i="3"/>
  <c r="S128" i="3" s="1"/>
  <c r="S210" i="3" s="1"/>
  <c r="S96" i="3" s="1"/>
  <c r="M127" i="3"/>
  <c r="M128" i="3" s="1"/>
  <c r="M210" i="3" s="1"/>
  <c r="M96" i="3" s="1"/>
  <c r="G117" i="3"/>
  <c r="G131" i="3" s="1"/>
  <c r="G180" i="3" l="1"/>
  <c r="P181" i="3" s="1"/>
  <c r="J132" i="3"/>
  <c r="G132" i="3"/>
  <c r="M129" i="3"/>
  <c r="S129" i="3"/>
  <c r="S132" i="3"/>
  <c r="M132" i="3"/>
  <c r="P132" i="3"/>
  <c r="G113" i="3"/>
  <c r="G124" i="3" s="1"/>
  <c r="M181" i="3" l="1"/>
  <c r="G181" i="3"/>
  <c r="J181" i="3"/>
  <c r="S181" i="3"/>
  <c r="G177" i="3"/>
  <c r="P125" i="3"/>
  <c r="J125" i="3"/>
  <c r="G125" i="3"/>
  <c r="G119" i="3"/>
  <c r="G120" i="3" s="1"/>
  <c r="G126" i="3"/>
  <c r="G178" i="3" l="1"/>
  <c r="G182" i="3" s="1"/>
  <c r="G183" i="3" s="1"/>
  <c r="J178" i="3"/>
  <c r="J182" i="3" s="1"/>
  <c r="J183" i="3" s="1"/>
  <c r="M178" i="3"/>
  <c r="M182" i="3" s="1"/>
  <c r="M183" i="3" s="1"/>
  <c r="S178" i="3"/>
  <c r="S182" i="3" s="1"/>
  <c r="S183" i="3" s="1"/>
  <c r="P178" i="3"/>
  <c r="P182" i="3" s="1"/>
  <c r="P183" i="3" s="1"/>
  <c r="J133" i="3"/>
  <c r="G133" i="3"/>
  <c r="G127" i="3"/>
  <c r="G128" i="3" s="1"/>
  <c r="G210" i="3" s="1"/>
  <c r="G96" i="3" s="1"/>
  <c r="M125" i="3"/>
  <c r="S125" i="3"/>
  <c r="G185" i="3" l="1"/>
  <c r="G187" i="3" s="1"/>
  <c r="G189" i="3" s="1"/>
  <c r="G184" i="3"/>
  <c r="P185" i="3"/>
  <c r="P187" i="3" s="1"/>
  <c r="P189" i="3" s="1"/>
  <c r="P184" i="3"/>
  <c r="G129" i="3"/>
  <c r="S185" i="3"/>
  <c r="S187" i="3" s="1"/>
  <c r="S189" i="3" s="1"/>
  <c r="S184" i="3"/>
  <c r="S206" i="3" s="1"/>
  <c r="S91" i="3" s="1"/>
  <c r="M185" i="3"/>
  <c r="M187" i="3" s="1"/>
  <c r="M189" i="3" s="1"/>
  <c r="M184" i="3"/>
  <c r="M206" i="3" s="1"/>
  <c r="M91" i="3" s="1"/>
  <c r="J184" i="3"/>
  <c r="J206" i="3" s="1"/>
  <c r="J91" i="3" s="1"/>
  <c r="J185" i="3"/>
  <c r="J187" i="3" s="1"/>
  <c r="J189" i="3" s="1"/>
  <c r="S133" i="3"/>
  <c r="S134" i="3" s="1"/>
  <c r="M133" i="3"/>
  <c r="M134" i="3" s="1"/>
  <c r="J134" i="3"/>
  <c r="P133" i="3"/>
  <c r="P134" i="3" s="1"/>
  <c r="G134" i="3"/>
  <c r="G135" i="3" s="1"/>
  <c r="G137" i="3" s="1"/>
  <c r="G208" i="3" l="1"/>
  <c r="G206" i="3"/>
  <c r="G91" i="3" s="1"/>
  <c r="G186" i="3"/>
  <c r="P186" i="3"/>
  <c r="P206" i="3"/>
  <c r="P91" i="3" s="1"/>
  <c r="P208" i="3"/>
  <c r="J136" i="3"/>
  <c r="J138" i="3" s="1"/>
  <c r="J135" i="3"/>
  <c r="S208" i="3"/>
  <c r="S186" i="3"/>
  <c r="J208" i="3"/>
  <c r="J186" i="3"/>
  <c r="M208" i="3"/>
  <c r="M186" i="3"/>
  <c r="P136" i="3"/>
  <c r="P138" i="3" s="1"/>
  <c r="P135" i="3"/>
  <c r="G148" i="3"/>
  <c r="G136" i="3"/>
  <c r="M135" i="3"/>
  <c r="M145" i="3" s="1"/>
  <c r="M136" i="3"/>
  <c r="M138" i="3" s="1"/>
  <c r="S136" i="3"/>
  <c r="S138" i="3" s="1"/>
  <c r="S135" i="3"/>
  <c r="S204" i="3" l="1"/>
  <c r="S88" i="3" s="1"/>
  <c r="S93" i="3"/>
  <c r="P204" i="3"/>
  <c r="P88" i="3" s="1"/>
  <c r="P93" i="3"/>
  <c r="G204" i="3"/>
  <c r="G88" i="3" s="1"/>
  <c r="G93" i="3"/>
  <c r="G199" i="3"/>
  <c r="G188" i="3"/>
  <c r="G196" i="3"/>
  <c r="G190" i="3"/>
  <c r="G191" i="3" s="1"/>
  <c r="G192" i="3" s="1"/>
  <c r="P188" i="3"/>
  <c r="P196" i="3"/>
  <c r="P199" i="3"/>
  <c r="P190" i="3"/>
  <c r="P191" i="3" s="1"/>
  <c r="P192" i="3" s="1"/>
  <c r="M93" i="3"/>
  <c r="M204" i="3"/>
  <c r="M88" i="3" s="1"/>
  <c r="J93" i="3"/>
  <c r="J204" i="3"/>
  <c r="J88" i="3" s="1"/>
  <c r="M196" i="3"/>
  <c r="M199" i="3"/>
  <c r="M188" i="3"/>
  <c r="M190" i="3"/>
  <c r="S199" i="3"/>
  <c r="S188" i="3"/>
  <c r="S196" i="3"/>
  <c r="S190" i="3"/>
  <c r="J199" i="3"/>
  <c r="J196" i="3"/>
  <c r="J188" i="3"/>
  <c r="J190" i="3"/>
  <c r="J137" i="3"/>
  <c r="J139" i="3"/>
  <c r="J140" i="3" s="1"/>
  <c r="J141" i="3" s="1"/>
  <c r="J142" i="3" s="1"/>
  <c r="J158" i="3"/>
  <c r="J145" i="3"/>
  <c r="J148" i="3"/>
  <c r="M137" i="3"/>
  <c r="M158" i="3"/>
  <c r="M148" i="3"/>
  <c r="M139" i="3"/>
  <c r="M140" i="3" s="1"/>
  <c r="M141" i="3" s="1"/>
  <c r="M142" i="3" s="1"/>
  <c r="S148" i="3"/>
  <c r="S139" i="3"/>
  <c r="S140" i="3" s="1"/>
  <c r="S141" i="3" s="1"/>
  <c r="S142" i="3" s="1"/>
  <c r="S137" i="3"/>
  <c r="S158" i="3"/>
  <c r="S145" i="3"/>
  <c r="P145" i="3"/>
  <c r="P148" i="3"/>
  <c r="P139" i="3"/>
  <c r="P140" i="3" s="1"/>
  <c r="P141" i="3" s="1"/>
  <c r="P142" i="3" s="1"/>
  <c r="P137" i="3"/>
  <c r="P158" i="3"/>
  <c r="G158" i="3"/>
  <c r="G145" i="3"/>
  <c r="G146" i="3" s="1"/>
  <c r="G139" i="3"/>
  <c r="E46" i="3"/>
  <c r="G138" i="3"/>
  <c r="G202" i="3" l="1"/>
  <c r="G193" i="3"/>
  <c r="G194" i="3"/>
  <c r="G207" i="3"/>
  <c r="G197" i="3"/>
  <c r="P202" i="3"/>
  <c r="P194" i="3"/>
  <c r="P193" i="3"/>
  <c r="P207" i="3"/>
  <c r="P197" i="3"/>
  <c r="S197" i="3"/>
  <c r="S207" i="3"/>
  <c r="J197" i="3"/>
  <c r="J207" i="3"/>
  <c r="M197" i="3"/>
  <c r="M207" i="3"/>
  <c r="J191" i="3"/>
  <c r="J192" i="3" s="1"/>
  <c r="J202" i="3" s="1"/>
  <c r="S191" i="3"/>
  <c r="S192" i="3" s="1"/>
  <c r="S202" i="3" s="1"/>
  <c r="M191" i="3"/>
  <c r="M192" i="3" s="1"/>
  <c r="M202" i="3" s="1"/>
  <c r="G140" i="3"/>
  <c r="G141" i="3" s="1"/>
  <c r="G143" i="3" s="1"/>
  <c r="S155" i="3"/>
  <c r="G155" i="3"/>
  <c r="J153" i="3"/>
  <c r="J143" i="3"/>
  <c r="M153" i="3"/>
  <c r="M143" i="3"/>
  <c r="P153" i="3"/>
  <c r="P143" i="3"/>
  <c r="S153" i="3"/>
  <c r="S143" i="3"/>
  <c r="S146" i="3"/>
  <c r="S157" i="3"/>
  <c r="J146" i="3"/>
  <c r="J157" i="3"/>
  <c r="J154" i="3" s="1"/>
  <c r="G157" i="3"/>
  <c r="M146" i="3"/>
  <c r="M157" i="3"/>
  <c r="P157" i="3"/>
  <c r="P154" i="3" s="1"/>
  <c r="P146" i="3"/>
  <c r="P155" i="3"/>
  <c r="M155" i="3"/>
  <c r="J155" i="3"/>
  <c r="S46" i="3"/>
  <c r="J46" i="3"/>
  <c r="M46" i="3"/>
  <c r="P46" i="3"/>
  <c r="P203" i="3" l="1"/>
  <c r="P87" i="3" s="1"/>
  <c r="P92" i="3"/>
  <c r="S203" i="3"/>
  <c r="S87" i="3" s="1"/>
  <c r="S92" i="3"/>
  <c r="G203" i="3"/>
  <c r="G87" i="3" s="1"/>
  <c r="G92" i="3"/>
  <c r="G86" i="3"/>
  <c r="P163" i="3"/>
  <c r="P86" i="3"/>
  <c r="J92" i="3"/>
  <c r="J203" i="3"/>
  <c r="J87" i="3" s="1"/>
  <c r="M92" i="3"/>
  <c r="M203" i="3"/>
  <c r="M87" i="3" s="1"/>
  <c r="S86" i="3"/>
  <c r="S214" i="3"/>
  <c r="S104" i="3" s="1"/>
  <c r="J86" i="3"/>
  <c r="M86" i="3"/>
  <c r="G142" i="3"/>
  <c r="G46" i="3" s="1"/>
  <c r="G153" i="3"/>
  <c r="S193" i="3"/>
  <c r="S194" i="3"/>
  <c r="M194" i="3"/>
  <c r="M193" i="3"/>
  <c r="J193" i="3"/>
  <c r="J194" i="3"/>
  <c r="J163" i="3"/>
  <c r="S154" i="3"/>
  <c r="S163" i="3" s="1"/>
  <c r="M154" i="3"/>
  <c r="M163" i="3" s="1"/>
  <c r="G154" i="3"/>
  <c r="P214" i="3" l="1"/>
  <c r="P104" i="3" s="1"/>
  <c r="G214" i="3"/>
  <c r="G104" i="3" s="1"/>
  <c r="J214" i="3"/>
  <c r="J104" i="3" s="1"/>
  <c r="G163" i="3"/>
  <c r="M214" i="3"/>
  <c r="M104" i="3" s="1"/>
</calcChain>
</file>

<file path=xl/sharedStrings.xml><?xml version="1.0" encoding="utf-8"?>
<sst xmlns="http://schemas.openxmlformats.org/spreadsheetml/2006/main" count="278" uniqueCount="159">
  <si>
    <t>総所得</t>
  </si>
  <si>
    <t>賦課のもととなる所得</t>
  </si>
  <si>
    <t>均等割額の軽減割合</t>
  </si>
  <si>
    <t>年金所得額（６５歳未満）</t>
    <rPh sb="0" eb="2">
      <t>ネンキン</t>
    </rPh>
    <rPh sb="2" eb="4">
      <t>ショトク</t>
    </rPh>
    <rPh sb="4" eb="5">
      <t>ガク</t>
    </rPh>
    <rPh sb="8" eb="9">
      <t>サイ</t>
    </rPh>
    <rPh sb="9" eb="11">
      <t>ミマン</t>
    </rPh>
    <phoneticPr fontId="1"/>
  </si>
  <si>
    <t xml:space="preserve">0～  700,000 </t>
  </si>
  <si>
    <t xml:space="preserve">700,001～1,299,999 </t>
  </si>
  <si>
    <t>年金収入－700,000</t>
  </si>
  <si>
    <t xml:space="preserve">1,300,000～4,099,999 </t>
  </si>
  <si>
    <t>年金収入×0.75－375,000</t>
  </si>
  <si>
    <t xml:space="preserve">4,100,000～7,699,999 </t>
  </si>
  <si>
    <t>年金収入×0.85－785,000</t>
  </si>
  <si>
    <t>7,700,000～         .</t>
  </si>
  <si>
    <t>年金収入×0.95－1,555,000</t>
  </si>
  <si>
    <t>年金所得額（６５歳以上）</t>
    <rPh sb="0" eb="2">
      <t>ネンキン</t>
    </rPh>
    <rPh sb="2" eb="4">
      <t>ショトク</t>
    </rPh>
    <rPh sb="4" eb="5">
      <t>ガク</t>
    </rPh>
    <rPh sb="8" eb="9">
      <t>サイ</t>
    </rPh>
    <rPh sb="9" eb="11">
      <t>イジョウ</t>
    </rPh>
    <phoneticPr fontId="1"/>
  </si>
  <si>
    <t xml:space="preserve">0～1,200,000 </t>
  </si>
  <si>
    <t xml:space="preserve">1,200,001～3,299,999 </t>
  </si>
  <si>
    <t>年金収入－1,200,000</t>
  </si>
  <si>
    <t xml:space="preserve">3,300,000～4,099,999 </t>
  </si>
  <si>
    <t>給与所得</t>
    <rPh sb="0" eb="2">
      <t>キュウヨ</t>
    </rPh>
    <rPh sb="2" eb="4">
      <t>ショトク</t>
    </rPh>
    <phoneticPr fontId="2"/>
  </si>
  <si>
    <t>給与収入額判定</t>
    <rPh sb="0" eb="2">
      <t>キュウヨ</t>
    </rPh>
    <rPh sb="2" eb="4">
      <t>シュウニュウ</t>
    </rPh>
    <rPh sb="4" eb="5">
      <t>ガク</t>
    </rPh>
    <rPh sb="5" eb="7">
      <t>ハンテイ</t>
    </rPh>
    <phoneticPr fontId="2"/>
  </si>
  <si>
    <t>基礎控除</t>
    <rPh sb="0" eb="2">
      <t>キソ</t>
    </rPh>
    <rPh sb="2" eb="4">
      <t>コウジョ</t>
    </rPh>
    <phoneticPr fontId="2"/>
  </si>
  <si>
    <t>高齢者特別控除</t>
    <rPh sb="0" eb="3">
      <t>コウレイシャ</t>
    </rPh>
    <rPh sb="3" eb="5">
      <t>トクベツ</t>
    </rPh>
    <rPh sb="5" eb="7">
      <t>コウジョ</t>
    </rPh>
    <phoneticPr fontId="2"/>
  </si>
  <si>
    <t>所得割率</t>
    <rPh sb="0" eb="3">
      <t>ショトクワリ</t>
    </rPh>
    <rPh sb="3" eb="4">
      <t>リツ</t>
    </rPh>
    <phoneticPr fontId="2"/>
  </si>
  <si>
    <t>軽減なし</t>
  </si>
  <si>
    <t>２割軽減</t>
  </si>
  <si>
    <t>５割軽減</t>
  </si>
  <si>
    <t>８．５割軽減</t>
  </si>
  <si>
    <t>９割軽減</t>
  </si>
  <si>
    <t>被扶養者の軽減</t>
  </si>
  <si>
    <t>被保険者人数</t>
    <rPh sb="0" eb="4">
      <t>ヒホケンシャ</t>
    </rPh>
    <rPh sb="4" eb="6">
      <t>ニンズウ</t>
    </rPh>
    <phoneticPr fontId="2"/>
  </si>
  <si>
    <t>被保険者判定</t>
    <rPh sb="0" eb="4">
      <t>ヒホケンシャ</t>
    </rPh>
    <rPh sb="4" eb="6">
      <t>ハンテイ</t>
    </rPh>
    <phoneticPr fontId="2"/>
  </si>
  <si>
    <t>年金収入額判定</t>
    <rPh sb="5" eb="7">
      <t>ハンテイ</t>
    </rPh>
    <phoneticPr fontId="2"/>
  </si>
  <si>
    <t>円</t>
    <rPh sb="0" eb="1">
      <t>エン</t>
    </rPh>
    <phoneticPr fontId="2"/>
  </si>
  <si>
    <t>歳</t>
    <rPh sb="0" eb="1">
      <t>サイ</t>
    </rPh>
    <phoneticPr fontId="2"/>
  </si>
  <si>
    <t>年金収入額（&lt;65歳）</t>
    <rPh sb="9" eb="10">
      <t>サイ</t>
    </rPh>
    <phoneticPr fontId="2"/>
  </si>
  <si>
    <t>年金収入額（&gt;=65歳）</t>
    <rPh sb="10" eb="11">
      <t>サイ</t>
    </rPh>
    <phoneticPr fontId="2"/>
  </si>
  <si>
    <t>均等割</t>
    <rPh sb="0" eb="3">
      <t>キントウワリ</t>
    </rPh>
    <phoneticPr fontId="2"/>
  </si>
  <si>
    <t>所得割額(軽減前)</t>
    <rPh sb="5" eb="7">
      <t>ケイゲン</t>
    </rPh>
    <rPh sb="7" eb="8">
      <t>マエ</t>
    </rPh>
    <phoneticPr fontId="2"/>
  </si>
  <si>
    <t>賦課限度額</t>
    <rPh sb="0" eb="2">
      <t>フカ</t>
    </rPh>
    <rPh sb="2" eb="4">
      <t>ゲンド</t>
    </rPh>
    <rPh sb="4" eb="5">
      <t>ガク</t>
    </rPh>
    <phoneticPr fontId="2"/>
  </si>
  <si>
    <t>賦課限度額判定</t>
    <rPh sb="0" eb="2">
      <t>フカ</t>
    </rPh>
    <rPh sb="2" eb="4">
      <t>ゲンド</t>
    </rPh>
    <rPh sb="4" eb="5">
      <t>ガク</t>
    </rPh>
    <rPh sb="5" eb="7">
      <t>ハンテイ</t>
    </rPh>
    <phoneticPr fontId="2"/>
  </si>
  <si>
    <t>給与所得</t>
    <rPh sb="0" eb="2">
      <t>キュウヨ</t>
    </rPh>
    <rPh sb="2" eb="4">
      <t>ショトク</t>
    </rPh>
    <phoneticPr fontId="2"/>
  </si>
  <si>
    <t>その他所得合計</t>
    <rPh sb="2" eb="3">
      <t>タ</t>
    </rPh>
    <rPh sb="3" eb="5">
      <t>ショトク</t>
    </rPh>
    <rPh sb="5" eb="7">
      <t>ゴウケイ</t>
    </rPh>
    <phoneticPr fontId="2"/>
  </si>
  <si>
    <t>9割判定</t>
    <rPh sb="1" eb="2">
      <t>ワリ</t>
    </rPh>
    <rPh sb="2" eb="4">
      <t>ハンテイ</t>
    </rPh>
    <phoneticPr fontId="2"/>
  </si>
  <si>
    <t>9割判定世帯</t>
    <rPh sb="1" eb="2">
      <t>ワリ</t>
    </rPh>
    <rPh sb="2" eb="4">
      <t>ハンテイ</t>
    </rPh>
    <rPh sb="4" eb="6">
      <t>セタイ</t>
    </rPh>
    <phoneticPr fontId="2"/>
  </si>
  <si>
    <t>世帯主
（被保険者）</t>
    <rPh sb="5" eb="9">
      <t>ヒホケンシャ</t>
    </rPh>
    <phoneticPr fontId="2"/>
  </si>
  <si>
    <t>被保険者Ａ</t>
    <phoneticPr fontId="2"/>
  </si>
  <si>
    <t>被保険者Ｂ</t>
    <phoneticPr fontId="2"/>
  </si>
  <si>
    <t>被保険者Ｃ</t>
    <phoneticPr fontId="2"/>
  </si>
  <si>
    <t>被保険者Ｄ</t>
    <phoneticPr fontId="2"/>
  </si>
  <si>
    <t>年齢</t>
    <rPh sb="0" eb="2">
      <t>ネンレイ</t>
    </rPh>
    <phoneticPr fontId="2"/>
  </si>
  <si>
    <t>年金所得</t>
    <rPh sb="0" eb="2">
      <t>ネンキン</t>
    </rPh>
    <rPh sb="2" eb="4">
      <t>ショトク</t>
    </rPh>
    <phoneticPr fontId="2"/>
  </si>
  <si>
    <t>基準日</t>
    <rPh sb="0" eb="3">
      <t>キジュンビ</t>
    </rPh>
    <phoneticPr fontId="2"/>
  </si>
  <si>
    <t>被扶養者軽減の場合
軽減開始日</t>
    <rPh sb="0" eb="4">
      <t>ヒフヨウシャ</t>
    </rPh>
    <rPh sb="4" eb="6">
      <t>ケイゲン</t>
    </rPh>
    <rPh sb="7" eb="9">
      <t>バアイ</t>
    </rPh>
    <phoneticPr fontId="2"/>
  </si>
  <si>
    <t>年齢</t>
    <rPh sb="0" eb="2">
      <t>ネンレイ</t>
    </rPh>
    <phoneticPr fontId="2"/>
  </si>
  <si>
    <t>保険料</t>
    <rPh sb="0" eb="3">
      <t>ホケンリョウ</t>
    </rPh>
    <phoneticPr fontId="2"/>
  </si>
  <si>
    <t>均等割額9割判定前</t>
    <rPh sb="5" eb="6">
      <t>ワリ</t>
    </rPh>
    <rPh sb="6" eb="8">
      <t>ハンテイ</t>
    </rPh>
    <rPh sb="8" eb="9">
      <t>マエ</t>
    </rPh>
    <phoneticPr fontId="2"/>
  </si>
  <si>
    <t>均等割額</t>
    <phoneticPr fontId="2"/>
  </si>
  <si>
    <t>【A】+【B】</t>
    <phoneticPr fontId="2"/>
  </si>
  <si>
    <t>年間保険料(A＋B)</t>
    <rPh sb="0" eb="2">
      <t>ネンカン</t>
    </rPh>
    <phoneticPr fontId="2"/>
  </si>
  <si>
    <t>均等割額(A)</t>
    <rPh sb="0" eb="3">
      <t>キントウワ</t>
    </rPh>
    <rPh sb="3" eb="4">
      <t>ガク</t>
    </rPh>
    <phoneticPr fontId="2"/>
  </si>
  <si>
    <t>所得割額(B)</t>
    <rPh sb="0" eb="2">
      <t>ショトク</t>
    </rPh>
    <rPh sb="2" eb="3">
      <t>ワリ</t>
    </rPh>
    <rPh sb="3" eb="4">
      <t>ガク</t>
    </rPh>
    <phoneticPr fontId="2"/>
  </si>
  <si>
    <t>決定保険料</t>
    <rPh sb="0" eb="2">
      <t>ケッテイ</t>
    </rPh>
    <phoneticPr fontId="2"/>
  </si>
  <si>
    <t>月</t>
    <rPh sb="0" eb="1">
      <t>ツキ</t>
    </rPh>
    <phoneticPr fontId="2"/>
  </si>
  <si>
    <t>均等割減額</t>
    <rPh sb="0" eb="3">
      <t>キントウワリ</t>
    </rPh>
    <rPh sb="3" eb="5">
      <t>ゲンガク</t>
    </rPh>
    <phoneticPr fontId="2"/>
  </si>
  <si>
    <t>試算日：</t>
    <rPh sb="0" eb="2">
      <t>シサン</t>
    </rPh>
    <rPh sb="2" eb="3">
      <t>ヒ</t>
    </rPh>
    <phoneticPr fontId="2"/>
  </si>
  <si>
    <t>①年金収入額</t>
    <phoneticPr fontId="2"/>
  </si>
  <si>
    <t>②給与収入額</t>
    <rPh sb="1" eb="3">
      <t>キュウヨ</t>
    </rPh>
    <rPh sb="3" eb="5">
      <t>シュウニュウ</t>
    </rPh>
    <rPh sb="5" eb="6">
      <t>ガク</t>
    </rPh>
    <phoneticPr fontId="2"/>
  </si>
  <si>
    <t>資格取得日</t>
    <rPh sb="0" eb="2">
      <t>シカク</t>
    </rPh>
    <rPh sb="2" eb="5">
      <t>シュトクヒ</t>
    </rPh>
    <phoneticPr fontId="2"/>
  </si>
  <si>
    <t>被保険者ではない月</t>
    <rPh sb="0" eb="4">
      <t>ヒホケンシャ</t>
    </rPh>
    <rPh sb="8" eb="9">
      <t>ツキ</t>
    </rPh>
    <phoneticPr fontId="2"/>
  </si>
  <si>
    <t>賦課月</t>
    <rPh sb="0" eb="2">
      <t>フカ</t>
    </rPh>
    <rPh sb="2" eb="3">
      <t>ツキ</t>
    </rPh>
    <phoneticPr fontId="2"/>
  </si>
  <si>
    <t>資格取得日</t>
    <rPh sb="0" eb="2">
      <t>シカク</t>
    </rPh>
    <rPh sb="2" eb="5">
      <t>シュトクビ</t>
    </rPh>
    <phoneticPr fontId="2"/>
  </si>
  <si>
    <t>資格取得日過去</t>
    <rPh sb="0" eb="2">
      <t>シカク</t>
    </rPh>
    <rPh sb="5" eb="7">
      <t>カコ</t>
    </rPh>
    <phoneticPr fontId="2"/>
  </si>
  <si>
    <t>資格取得日
（加入日）</t>
    <rPh sb="0" eb="2">
      <t>シカク</t>
    </rPh>
    <rPh sb="2" eb="4">
      <t>シュトク</t>
    </rPh>
    <rPh sb="4" eb="5">
      <t>ヒ</t>
    </rPh>
    <rPh sb="7" eb="10">
      <t>カニュウビ</t>
    </rPh>
    <phoneticPr fontId="2"/>
  </si>
  <si>
    <t>均等割額軽減後</t>
    <rPh sb="4" eb="6">
      <t>ケイゲン</t>
    </rPh>
    <rPh sb="6" eb="7">
      <t>ゴ</t>
    </rPh>
    <phoneticPr fontId="2"/>
  </si>
  <si>
    <t>年間保険料</t>
    <rPh sb="0" eb="2">
      <t>ネンカン</t>
    </rPh>
    <rPh sb="2" eb="5">
      <t>ホケンリョウ</t>
    </rPh>
    <phoneticPr fontId="2"/>
  </si>
  <si>
    <t>年間保険料①通常</t>
    <rPh sb="0" eb="2">
      <t>ネンカン</t>
    </rPh>
    <rPh sb="2" eb="5">
      <t>ホケンリョウ</t>
    </rPh>
    <rPh sb="6" eb="8">
      <t>ツウジョウ</t>
    </rPh>
    <phoneticPr fontId="2"/>
  </si>
  <si>
    <t>年間保険料②軽減あり</t>
    <rPh sb="0" eb="2">
      <t>ネンカン</t>
    </rPh>
    <rPh sb="2" eb="5">
      <t>ホケンリョウ</t>
    </rPh>
    <rPh sb="6" eb="8">
      <t>ケイゲン</t>
    </rPh>
    <phoneticPr fontId="2"/>
  </si>
  <si>
    <t>年間保険料③軽減終了</t>
    <rPh sb="0" eb="2">
      <t>ネンカン</t>
    </rPh>
    <rPh sb="2" eb="5">
      <t>ホケンリョウ</t>
    </rPh>
    <rPh sb="6" eb="8">
      <t>ケイゲン</t>
    </rPh>
    <rPh sb="8" eb="10">
      <t>シュウリョウ</t>
    </rPh>
    <phoneticPr fontId="2"/>
  </si>
  <si>
    <t>●資格取得日の月初</t>
    <rPh sb="1" eb="3">
      <t>シカク</t>
    </rPh>
    <rPh sb="3" eb="6">
      <t>シュトクヒ</t>
    </rPh>
    <rPh sb="7" eb="9">
      <t>ゲッショ</t>
    </rPh>
    <phoneticPr fontId="2"/>
  </si>
  <si>
    <t>ラジオ戻り値</t>
    <rPh sb="3" eb="4">
      <t>モド</t>
    </rPh>
    <rPh sb="5" eb="6">
      <t>チ</t>
    </rPh>
    <phoneticPr fontId="2"/>
  </si>
  <si>
    <t>賦課月数</t>
    <rPh sb="0" eb="2">
      <t>フカ</t>
    </rPh>
    <rPh sb="2" eb="3">
      <t>ツキ</t>
    </rPh>
    <rPh sb="3" eb="4">
      <t>スウ</t>
    </rPh>
    <phoneticPr fontId="2"/>
  </si>
  <si>
    <t>軽減開始日</t>
  </si>
  <si>
    <t>軽減開始月初</t>
  </si>
  <si>
    <t>軽減終了月初</t>
  </si>
  <si>
    <t>実軽減終了月初</t>
  </si>
  <si>
    <t>軽減月数</t>
  </si>
  <si>
    <t>軽減終了月数</t>
  </si>
  <si>
    <r>
      <t>年度設定値(</t>
    </r>
    <r>
      <rPr>
        <sz val="11"/>
        <color rgb="FFFF0000"/>
        <rFont val="ＭＳ Ｐゴシック"/>
        <family val="3"/>
        <charset val="128"/>
        <scheme val="minor"/>
      </rPr>
      <t>YYYY</t>
    </r>
    <r>
      <rPr>
        <sz val="11"/>
        <color theme="1"/>
        <rFont val="ＭＳ Ｐゴシック"/>
        <family val="2"/>
        <charset val="128"/>
        <scheme val="minor"/>
      </rPr>
      <t>/4/1)</t>
    </r>
    <rPh sb="0" eb="2">
      <t>ネンド</t>
    </rPh>
    <rPh sb="2" eb="5">
      <t>セッテイチ</t>
    </rPh>
    <phoneticPr fontId="2"/>
  </si>
  <si>
    <t>軽減特例廃止日</t>
    <rPh sb="0" eb="2">
      <t>ケイゲン</t>
    </rPh>
    <rPh sb="2" eb="4">
      <t>トクレイ</t>
    </rPh>
    <rPh sb="4" eb="6">
      <t>ハイシ</t>
    </rPh>
    <rPh sb="6" eb="7">
      <t>ビ</t>
    </rPh>
    <phoneticPr fontId="2"/>
  </si>
  <si>
    <t>子供20二十歳</t>
    <rPh sb="0" eb="2">
      <t>コドモ</t>
    </rPh>
    <rPh sb="4" eb="7">
      <t>ハタチ</t>
    </rPh>
    <phoneticPr fontId="2"/>
  </si>
  <si>
    <t>被扶養軽減あり</t>
  </si>
  <si>
    <t>均等割額【A】</t>
    <phoneticPr fontId="2"/>
  </si>
  <si>
    <t>所得割額(軽減前)【B】</t>
    <rPh sb="5" eb="7">
      <t>ケイゲン</t>
    </rPh>
    <rPh sb="7" eb="8">
      <t>マエ</t>
    </rPh>
    <phoneticPr fontId="2"/>
  </si>
  <si>
    <t>N被扶養軽減なし</t>
  </si>
  <si>
    <t>N'被扶養軽減あり</t>
  </si>
  <si>
    <t>N''被扶養軽減終了</t>
  </si>
  <si>
    <t>N'A被扶養軽減あり</t>
  </si>
  <si>
    <t>N''A被扶養軽減終了</t>
  </si>
  <si>
    <t>N'B被扶養軽減あり</t>
  </si>
  <si>
    <t>N''B被扶養軽減終了</t>
  </si>
  <si>
    <t>高齢者控除後年金所得</t>
    <rPh sb="0" eb="3">
      <t>コウレイシャ</t>
    </rPh>
    <rPh sb="3" eb="5">
      <t>コウジョ</t>
    </rPh>
    <rPh sb="5" eb="6">
      <t>ゴ</t>
    </rPh>
    <phoneticPr fontId="2"/>
  </si>
  <si>
    <t>軽減あり判定</t>
    <rPh sb="0" eb="2">
      <t>ケイゲン</t>
    </rPh>
    <rPh sb="4" eb="6">
      <t>ハンテイ</t>
    </rPh>
    <phoneticPr fontId="2"/>
  </si>
  <si>
    <t>みなし軽減月</t>
    <phoneticPr fontId="2"/>
  </si>
  <si>
    <t>軽減終了日過去</t>
    <rPh sb="0" eb="2">
      <t>ケイゲン</t>
    </rPh>
    <rPh sb="2" eb="5">
      <t>シュウリョウビ</t>
    </rPh>
    <rPh sb="5" eb="7">
      <t>カコ</t>
    </rPh>
    <phoneticPr fontId="2"/>
  </si>
  <si>
    <t>軽減終了していない月</t>
    <rPh sb="0" eb="2">
      <t>ケイゲン</t>
    </rPh>
    <rPh sb="2" eb="4">
      <t>シュウリョウ</t>
    </rPh>
    <rPh sb="9" eb="10">
      <t>ツキ</t>
    </rPh>
    <phoneticPr fontId="2"/>
  </si>
  <si>
    <t>軽減終了月数</t>
    <rPh sb="0" eb="2">
      <t>ケイゲン</t>
    </rPh>
    <rPh sb="2" eb="4">
      <t>シュウリョウ</t>
    </rPh>
    <phoneticPr fontId="2"/>
  </si>
  <si>
    <t>軽減月数</t>
    <rPh sb="0" eb="2">
      <t>ケイゲン</t>
    </rPh>
    <rPh sb="2" eb="3">
      <t>ツキ</t>
    </rPh>
    <rPh sb="3" eb="4">
      <t>スウ</t>
    </rPh>
    <phoneticPr fontId="2"/>
  </si>
  <si>
    <t>軽減終了月数</t>
    <rPh sb="0" eb="2">
      <t>ケイゲン</t>
    </rPh>
    <rPh sb="2" eb="4">
      <t>シュウリョウ</t>
    </rPh>
    <rPh sb="4" eb="6">
      <t>ツキスウ</t>
    </rPh>
    <phoneticPr fontId="2"/>
  </si>
  <si>
    <t>軽減なし月数</t>
    <rPh sb="0" eb="2">
      <t>ケイゲン</t>
    </rPh>
    <rPh sb="4" eb="6">
      <t>ツキスウ</t>
    </rPh>
    <phoneticPr fontId="2"/>
  </si>
  <si>
    <t>(複)被保険者判定</t>
    <rPh sb="1" eb="2">
      <t>フク</t>
    </rPh>
    <rPh sb="3" eb="7">
      <t>ヒホケンシャ</t>
    </rPh>
    <rPh sb="7" eb="9">
      <t>ハンテイ</t>
    </rPh>
    <phoneticPr fontId="2"/>
  </si>
  <si>
    <t>(複)資格取得日</t>
    <rPh sb="1" eb="2">
      <t>フク</t>
    </rPh>
    <rPh sb="3" eb="5">
      <t>シカク</t>
    </rPh>
    <rPh sb="5" eb="8">
      <t>シュトクヒ</t>
    </rPh>
    <phoneticPr fontId="2"/>
  </si>
  <si>
    <t>①</t>
    <phoneticPr fontId="2"/>
  </si>
  <si>
    <t>②</t>
    <phoneticPr fontId="2"/>
  </si>
  <si>
    <t>③</t>
    <phoneticPr fontId="2"/>
  </si>
  <si>
    <t>④</t>
    <phoneticPr fontId="2"/>
  </si>
  <si>
    <t>⑤</t>
    <phoneticPr fontId="2"/>
  </si>
  <si>
    <t>①世帯被保判定</t>
    <rPh sb="1" eb="3">
      <t>セタイ</t>
    </rPh>
    <rPh sb="3" eb="4">
      <t>ヒ</t>
    </rPh>
    <rPh sb="4" eb="5">
      <t>タモツ</t>
    </rPh>
    <rPh sb="5" eb="7">
      <t>ハンテイ</t>
    </rPh>
    <phoneticPr fontId="2"/>
  </si>
  <si>
    <t>②世帯被保判定</t>
    <rPh sb="1" eb="3">
      <t>セタイ</t>
    </rPh>
    <rPh sb="3" eb="4">
      <t>ヒ</t>
    </rPh>
    <rPh sb="4" eb="5">
      <t>タモツ</t>
    </rPh>
    <rPh sb="5" eb="7">
      <t>ハンテイ</t>
    </rPh>
    <phoneticPr fontId="2"/>
  </si>
  <si>
    <t>③世帯被保判定</t>
    <rPh sb="1" eb="3">
      <t>セタイ</t>
    </rPh>
    <rPh sb="3" eb="4">
      <t>ヒ</t>
    </rPh>
    <rPh sb="4" eb="5">
      <t>タモツ</t>
    </rPh>
    <rPh sb="5" eb="7">
      <t>ハンテイ</t>
    </rPh>
    <phoneticPr fontId="2"/>
  </si>
  <si>
    <t>④世帯被保判定</t>
    <rPh sb="1" eb="3">
      <t>セタイ</t>
    </rPh>
    <rPh sb="3" eb="4">
      <t>ヒ</t>
    </rPh>
    <rPh sb="4" eb="5">
      <t>タモツ</t>
    </rPh>
    <rPh sb="5" eb="7">
      <t>ハンテイ</t>
    </rPh>
    <phoneticPr fontId="2"/>
  </si>
  <si>
    <t>⑤世帯被保判定</t>
    <rPh sb="1" eb="3">
      <t>セタイ</t>
    </rPh>
    <rPh sb="3" eb="4">
      <t>ヒ</t>
    </rPh>
    <rPh sb="4" eb="5">
      <t>タモツ</t>
    </rPh>
    <rPh sb="5" eb="7">
      <t>ハンテイ</t>
    </rPh>
    <phoneticPr fontId="2"/>
  </si>
  <si>
    <t>期日被保険者数</t>
    <rPh sb="0" eb="2">
      <t>キジツ</t>
    </rPh>
    <rPh sb="2" eb="6">
      <t>ヒホケンシャ</t>
    </rPh>
    <rPh sb="6" eb="7">
      <t>スウ</t>
    </rPh>
    <phoneticPr fontId="2"/>
  </si>
  <si>
    <t>軽減判定所得</t>
    <phoneticPr fontId="2"/>
  </si>
  <si>
    <t>(複)軽減判定所得</t>
    <rPh sb="1" eb="2">
      <t>フク</t>
    </rPh>
    <phoneticPr fontId="2"/>
  </si>
  <si>
    <t>軽減判定世帯所得</t>
    <phoneticPr fontId="2"/>
  </si>
  <si>
    <t>期日軽減判定世帯所得</t>
    <rPh sb="0" eb="2">
      <t>キジツ</t>
    </rPh>
    <phoneticPr fontId="2"/>
  </si>
  <si>
    <t>(複)9割判定</t>
    <rPh sb="1" eb="2">
      <t>フク</t>
    </rPh>
    <rPh sb="4" eb="5">
      <t>ワリ</t>
    </rPh>
    <rPh sb="5" eb="7">
      <t>ハンテイ</t>
    </rPh>
    <phoneticPr fontId="2"/>
  </si>
  <si>
    <t>均等割合9割判定前</t>
    <rPh sb="0" eb="2">
      <t>キントウ</t>
    </rPh>
    <rPh sb="2" eb="4">
      <t>ワリアイ</t>
    </rPh>
    <rPh sb="5" eb="6">
      <t>ワリ</t>
    </rPh>
    <rPh sb="6" eb="8">
      <t>ハンテイ</t>
    </rPh>
    <rPh sb="8" eb="9">
      <t>マエ</t>
    </rPh>
    <phoneticPr fontId="2"/>
  </si>
  <si>
    <t>(複)軽減あり判定</t>
    <rPh sb="1" eb="2">
      <t>フク</t>
    </rPh>
    <rPh sb="3" eb="5">
      <t>ケイゲン</t>
    </rPh>
    <rPh sb="7" eb="9">
      <t>ハンテイ</t>
    </rPh>
    <phoneticPr fontId="2"/>
  </si>
  <si>
    <t>K均等割額【A】</t>
    <phoneticPr fontId="2"/>
  </si>
  <si>
    <t>K均等割額の軽減割合</t>
    <rPh sb="1" eb="4">
      <t>キントウワリ</t>
    </rPh>
    <phoneticPr fontId="2"/>
  </si>
  <si>
    <t>K均等割額【A】</t>
    <rPh sb="1" eb="4">
      <t>キントウワリ</t>
    </rPh>
    <phoneticPr fontId="2"/>
  </si>
  <si>
    <t>K均等割額の軽減割合</t>
    <phoneticPr fontId="2"/>
  </si>
  <si>
    <t>K【A】+【B】</t>
    <phoneticPr fontId="2"/>
  </si>
  <si>
    <t>K賦課限度額判定</t>
    <rPh sb="1" eb="3">
      <t>フカ</t>
    </rPh>
    <rPh sb="3" eb="5">
      <t>ゲンド</t>
    </rPh>
    <rPh sb="5" eb="6">
      <t>ガク</t>
    </rPh>
    <rPh sb="6" eb="8">
      <t>ハンテイ</t>
    </rPh>
    <phoneticPr fontId="2"/>
  </si>
  <si>
    <t>K年間保険料①通常</t>
    <rPh sb="1" eb="3">
      <t>ネンカン</t>
    </rPh>
    <rPh sb="3" eb="6">
      <t>ホケンリョウ</t>
    </rPh>
    <rPh sb="7" eb="9">
      <t>ツウジョウ</t>
    </rPh>
    <phoneticPr fontId="2"/>
  </si>
  <si>
    <t>K年間保険料</t>
    <rPh sb="1" eb="3">
      <t>ネンカン</t>
    </rPh>
    <rPh sb="3" eb="6">
      <t>ホケンリョウ</t>
    </rPh>
    <phoneticPr fontId="2"/>
  </si>
  <si>
    <t>K9割判定世帯</t>
    <rPh sb="2" eb="3">
      <t>ワリ</t>
    </rPh>
    <rPh sb="3" eb="5">
      <t>ハンテイ</t>
    </rPh>
    <rPh sb="5" eb="7">
      <t>セタイ</t>
    </rPh>
    <phoneticPr fontId="2"/>
  </si>
  <si>
    <t>K均等割額9割判定前</t>
    <rPh sb="1" eb="4">
      <t>キントウワリ</t>
    </rPh>
    <rPh sb="6" eb="7">
      <t>ワリ</t>
    </rPh>
    <rPh sb="7" eb="9">
      <t>ハンテイ</t>
    </rPh>
    <rPh sb="9" eb="10">
      <t>マエ</t>
    </rPh>
    <phoneticPr fontId="2"/>
  </si>
  <si>
    <t>K均等割合9割判定前</t>
    <rPh sb="1" eb="3">
      <t>キントウ</t>
    </rPh>
    <rPh sb="3" eb="5">
      <t>ワリアイ</t>
    </rPh>
    <rPh sb="6" eb="7">
      <t>ワリ</t>
    </rPh>
    <rPh sb="7" eb="9">
      <t>ハンテイ</t>
    </rPh>
    <rPh sb="9" eb="10">
      <t>マエ</t>
    </rPh>
    <phoneticPr fontId="2"/>
  </si>
  <si>
    <t>K均等割額</t>
    <rPh sb="1" eb="4">
      <t>キントウワリ</t>
    </rPh>
    <phoneticPr fontId="2"/>
  </si>
  <si>
    <t>K均等割額軽減後</t>
    <rPh sb="5" eb="7">
      <t>ケイゲン</t>
    </rPh>
    <rPh sb="7" eb="8">
      <t>ゴ</t>
    </rPh>
    <phoneticPr fontId="2"/>
  </si>
  <si>
    <t>K年間保険料②軽減あり</t>
    <rPh sb="1" eb="3">
      <t>ネンカン</t>
    </rPh>
    <rPh sb="3" eb="6">
      <t>ホケンリョウ</t>
    </rPh>
    <rPh sb="7" eb="9">
      <t>ケイゲン</t>
    </rPh>
    <phoneticPr fontId="2"/>
  </si>
  <si>
    <t>③その他の所得額</t>
    <rPh sb="7" eb="8">
      <t>ガク</t>
    </rPh>
    <phoneticPr fontId="2"/>
  </si>
  <si>
    <t>世帯主は被保険者ですか。「はい」 「いいえ」 を選択してください。</t>
    <phoneticPr fontId="2"/>
  </si>
  <si>
    <t>被扶養軽減なし</t>
    <phoneticPr fontId="2"/>
  </si>
  <si>
    <t>給与所得額</t>
    <rPh sb="0" eb="2">
      <t>キュウヨ</t>
    </rPh>
    <rPh sb="2" eb="4">
      <t>ショトク</t>
    </rPh>
    <rPh sb="4" eb="5">
      <t>ガク</t>
    </rPh>
    <phoneticPr fontId="2"/>
  </si>
  <si>
    <t>被扶養者軽減に該当する方は軽減開始日(はじめて制度に加入された日)を入力してください。該当しない方は空欄のままにしてください。</t>
    <rPh sb="7" eb="9">
      <t>ガイトウ</t>
    </rPh>
    <rPh sb="11" eb="12">
      <t>カタ</t>
    </rPh>
    <rPh sb="13" eb="15">
      <t>ケイゲン</t>
    </rPh>
    <rPh sb="23" eb="25">
      <t>セイド</t>
    </rPh>
    <rPh sb="26" eb="28">
      <t>カニュウ</t>
    </rPh>
    <rPh sb="31" eb="32">
      <t>ヒ</t>
    </rPh>
    <rPh sb="43" eb="45">
      <t>ガイトウ</t>
    </rPh>
    <rPh sb="48" eb="49">
      <t>カタ</t>
    </rPh>
    <rPh sb="50" eb="52">
      <t>クウラン</t>
    </rPh>
    <phoneticPr fontId="2"/>
  </si>
  <si>
    <t>賦課月数(月)</t>
    <rPh sb="0" eb="2">
      <t>フカ</t>
    </rPh>
    <rPh sb="2" eb="4">
      <t>ツキスウ</t>
    </rPh>
    <rPh sb="5" eb="6">
      <t>ツキ</t>
    </rPh>
    <phoneticPr fontId="2"/>
  </si>
  <si>
    <t>被扶養軽減あり</t>
    <rPh sb="0" eb="1">
      <t>ヒ</t>
    </rPh>
    <rPh sb="1" eb="3">
      <t>フヨウ</t>
    </rPh>
    <rPh sb="3" eb="5">
      <t>ケイゲン</t>
    </rPh>
    <phoneticPr fontId="2"/>
  </si>
  <si>
    <t>被扶養軽減なし</t>
    <rPh sb="0" eb="1">
      <t>ヒ</t>
    </rPh>
    <rPh sb="1" eb="3">
      <t>フヨウ</t>
    </rPh>
    <rPh sb="3" eb="5">
      <t>ケイゲン</t>
    </rPh>
    <phoneticPr fontId="2"/>
  </si>
  <si>
    <t>被扶養軽減あり</t>
    <phoneticPr fontId="2"/>
  </si>
  <si>
    <t>被扶養軽減あり</t>
    <phoneticPr fontId="2"/>
  </si>
  <si>
    <t>　・所得の種類によって、試算結果と実際の保険料額は異なる場合があります。
　・被扶養者軽減は、はじめて制度に加入する前日に被用者保険の被扶養者であった方が対象となります。
　・年度の途中で資格を喪失した場合は、実際の保険料額は月割計算で減額されます。</t>
    <phoneticPr fontId="2"/>
  </si>
  <si>
    <t>権利者の許可なく、著作物の全部または一部の複製、転用、配布、販売等の二次利用を行うことを禁止します。</t>
  </si>
  <si>
    <t>©　2018　吹上システム株式会社</t>
  </si>
  <si>
    <r>
      <t>世帯主および被保険者の年齢を入力してください。（</t>
    </r>
    <r>
      <rPr>
        <sz val="11"/>
        <rFont val="Meiryo UI"/>
        <family val="3"/>
        <charset val="128"/>
      </rPr>
      <t>平成30年</t>
    </r>
    <r>
      <rPr>
        <sz val="11"/>
        <color theme="1"/>
        <rFont val="Meiryo UI"/>
        <family val="3"/>
        <charset val="128"/>
      </rPr>
      <t>1月1日時点）</t>
    </r>
    <phoneticPr fontId="2"/>
  </si>
  <si>
    <r>
      <rPr>
        <sz val="11"/>
        <rFont val="Meiryo UI"/>
        <family val="3"/>
        <charset val="128"/>
      </rPr>
      <t>平成29年</t>
    </r>
    <r>
      <rPr>
        <sz val="11"/>
        <color theme="1"/>
        <rFont val="Meiryo UI"/>
        <family val="3"/>
        <charset val="128"/>
      </rPr>
      <t>中の①年金収入額 ②給与収入額 ③その他の所得額 を入力してください。</t>
    </r>
    <phoneticPr fontId="2"/>
  </si>
  <si>
    <r>
      <t xml:space="preserve">和歌山県で75歳になられる日、または転入される日を入力してください。以前から和歌山県の被保険者である場合は </t>
    </r>
    <r>
      <rPr>
        <b/>
        <sz val="10"/>
        <rFont val="Meiryo UI"/>
        <family val="3"/>
        <charset val="128"/>
      </rPr>
      <t>2018/4/1</t>
    </r>
    <r>
      <rPr>
        <sz val="10"/>
        <color theme="1"/>
        <rFont val="Meiryo UI"/>
        <family val="3"/>
        <charset val="128"/>
      </rPr>
      <t xml:space="preserve"> を入力してください。</t>
    </r>
    <rPh sb="0" eb="3">
      <t>ワカヤマ</t>
    </rPh>
    <rPh sb="3" eb="4">
      <t>ケン</t>
    </rPh>
    <rPh sb="43" eb="47">
      <t>ヒホケンシャ</t>
    </rPh>
    <rPh sb="50" eb="52">
      <t>バアイ</t>
    </rPh>
    <rPh sb="64" eb="6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</si>
</sst>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 ;[Red]\-#,##0\ "/>
    <numFmt numFmtId="179" formatCode="0_);[Red]\(0\)"/>
  </numFmts>
  <fonts count="23"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1"/>
      <color theme="1"/>
      <name val="ＭＳ ゴシック"/>
      <family val="3"/>
      <charset val="128"/>
    </font>
    <font>
      <sz val="11"/>
      <name val="ＭＳ Ｐゴシック"/>
      <family val="3"/>
      <charset val="128"/>
    </font>
    <font>
      <sz val="9"/>
      <color theme="1"/>
      <name val="ＭＳ Ｐゴシック"/>
      <family val="3"/>
      <charset val="128"/>
    </font>
    <font>
      <sz val="11"/>
      <color theme="1"/>
      <name val="Meiryo UI"/>
      <family val="3"/>
      <charset val="128"/>
    </font>
    <font>
      <sz val="11"/>
      <color rgb="FFFF0000"/>
      <name val="Meiryo UI"/>
      <family val="3"/>
      <charset val="128"/>
    </font>
    <font>
      <b/>
      <sz val="11"/>
      <color theme="1"/>
      <name val="Meiryo UI"/>
      <family val="3"/>
      <charset val="128"/>
    </font>
    <font>
      <sz val="9"/>
      <color theme="1"/>
      <name val="Meiryo UI"/>
      <family val="3"/>
      <charset val="128"/>
    </font>
    <font>
      <sz val="9"/>
      <color rgb="FF000000"/>
      <name val="MS UI Gothic"/>
      <family val="3"/>
      <charset val="128"/>
    </font>
    <font>
      <sz val="14"/>
      <color theme="1"/>
      <name val="Meiryo UI"/>
      <family val="3"/>
      <charset val="128"/>
    </font>
    <font>
      <sz val="11"/>
      <name val="Meiryo UI"/>
      <family val="3"/>
      <charset val="128"/>
    </font>
    <font>
      <b/>
      <sz val="10"/>
      <color theme="1"/>
      <name val="Meiryo UI"/>
      <family val="3"/>
      <charset val="128"/>
    </font>
    <font>
      <sz val="10"/>
      <color theme="1"/>
      <name val="Meiryo UI"/>
      <family val="3"/>
      <charset val="128"/>
    </font>
    <font>
      <sz val="11"/>
      <color rgb="FFFF0000"/>
      <name val="ＭＳ Ｐゴシック"/>
      <family val="2"/>
      <charset val="128"/>
      <scheme val="minor"/>
    </font>
    <font>
      <sz val="10"/>
      <name val="Meiryo UI"/>
      <family val="3"/>
      <charset val="128"/>
    </font>
    <font>
      <sz val="11"/>
      <color rgb="FFFF0000"/>
      <name val="ＭＳ Ｐゴシック"/>
      <family val="3"/>
      <charset val="128"/>
      <scheme val="minor"/>
    </font>
    <font>
      <sz val="8"/>
      <color theme="1"/>
      <name val="ＭＳ Ｐゴシック"/>
      <family val="2"/>
      <charset val="128"/>
      <scheme val="minor"/>
    </font>
    <font>
      <b/>
      <sz val="9"/>
      <color theme="1"/>
      <name val="Meiryo UI"/>
      <family val="3"/>
      <charset val="128"/>
    </font>
    <font>
      <sz val="11"/>
      <name val="ＭＳ Ｐゴシック"/>
      <family val="2"/>
      <charset val="128"/>
      <scheme val="minor"/>
    </font>
    <font>
      <b/>
      <sz val="10"/>
      <name val="Meiryo UI"/>
      <family val="3"/>
      <charset val="128"/>
    </font>
    <font>
      <b/>
      <sz val="14"/>
      <color theme="1"/>
      <name val="Meiryo UI"/>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FF85"/>
        <bgColor indexed="64"/>
      </patternFill>
    </fill>
    <fill>
      <gradientFill degree="90">
        <stop position="0">
          <color theme="7" tint="0.80001220740379042"/>
        </stop>
        <stop position="1">
          <color theme="7" tint="0.59999389629810485"/>
        </stop>
      </gradientFill>
    </fill>
  </fills>
  <borders count="2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auto="1"/>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218">
    <xf numFmtId="0" fontId="0" fillId="0" borderId="0" xfId="0">
      <alignment vertical="center"/>
    </xf>
    <xf numFmtId="176" fontId="0" fillId="0" borderId="0" xfId="0" applyNumberFormat="1">
      <alignment vertical="center"/>
    </xf>
    <xf numFmtId="176" fontId="0" fillId="0" borderId="0" xfId="0" applyNumberFormat="1" applyBorder="1">
      <alignment vertical="center"/>
    </xf>
    <xf numFmtId="0" fontId="0" fillId="0" borderId="0" xfId="0" applyNumberFormat="1">
      <alignment vertical="center"/>
    </xf>
    <xf numFmtId="0" fontId="3" fillId="0" borderId="0" xfId="0" applyNumberFormat="1" applyFont="1" applyBorder="1" applyAlignment="1">
      <alignment horizontal="right" vertical="center"/>
    </xf>
    <xf numFmtId="0" fontId="0" fillId="2" borderId="0" xfId="0" applyNumberFormat="1" applyFill="1">
      <alignment vertical="center"/>
    </xf>
    <xf numFmtId="0" fontId="0" fillId="3" borderId="0" xfId="0" applyNumberFormat="1" applyFill="1">
      <alignment vertical="center"/>
    </xf>
    <xf numFmtId="176" fontId="0" fillId="3" borderId="0" xfId="0" applyNumberFormat="1" applyFill="1">
      <alignment vertical="center"/>
    </xf>
    <xf numFmtId="0" fontId="0" fillId="2" borderId="8" xfId="0" applyNumberFormat="1" applyFill="1" applyBorder="1">
      <alignment vertical="center"/>
    </xf>
    <xf numFmtId="0" fontId="0" fillId="2" borderId="6" xfId="0" applyNumberFormat="1" applyFill="1" applyBorder="1">
      <alignment vertical="center"/>
    </xf>
    <xf numFmtId="176" fontId="0" fillId="2" borderId="8" xfId="0" applyNumberFormat="1" applyFill="1" applyBorder="1">
      <alignment vertical="center"/>
    </xf>
    <xf numFmtId="176" fontId="0" fillId="2" borderId="7" xfId="0" applyNumberFormat="1" applyFill="1" applyBorder="1">
      <alignment vertical="center"/>
    </xf>
    <xf numFmtId="0" fontId="3" fillId="2" borderId="1" xfId="0" applyNumberFormat="1" applyFont="1" applyFill="1" applyBorder="1" applyAlignment="1">
      <alignment horizontal="right" vertical="center"/>
    </xf>
    <xf numFmtId="176" fontId="0" fillId="2" borderId="1" xfId="0" applyNumberFormat="1" applyFill="1" applyBorder="1">
      <alignment vertical="center"/>
    </xf>
    <xf numFmtId="176" fontId="0" fillId="2" borderId="2" xfId="0" applyNumberFormat="1" applyFill="1" applyBorder="1">
      <alignment vertical="center"/>
    </xf>
    <xf numFmtId="0" fontId="0" fillId="2" borderId="0" xfId="0" applyNumberFormat="1" applyFill="1" applyBorder="1">
      <alignment vertical="center"/>
    </xf>
    <xf numFmtId="0" fontId="3" fillId="2" borderId="3" xfId="0" applyNumberFormat="1" applyFont="1" applyFill="1" applyBorder="1" applyAlignment="1">
      <alignment horizontal="right" vertical="center"/>
    </xf>
    <xf numFmtId="176" fontId="0" fillId="2" borderId="3" xfId="0" applyNumberFormat="1" applyFill="1" applyBorder="1">
      <alignment vertical="center"/>
    </xf>
    <xf numFmtId="176" fontId="0" fillId="2" borderId="5" xfId="0" applyNumberFormat="1" applyFill="1" applyBorder="1">
      <alignment vertical="center"/>
    </xf>
    <xf numFmtId="0" fontId="0" fillId="2" borderId="4" xfId="0" applyNumberFormat="1" applyFill="1" applyBorder="1">
      <alignment vertical="center"/>
    </xf>
    <xf numFmtId="0" fontId="0" fillId="2" borderId="1" xfId="0" applyNumberFormat="1" applyFill="1" applyBorder="1">
      <alignment vertical="center"/>
    </xf>
    <xf numFmtId="176" fontId="0" fillId="2" borderId="0" xfId="0" applyNumberFormat="1" applyFill="1" applyBorder="1">
      <alignment vertical="center"/>
    </xf>
    <xf numFmtId="0" fontId="0" fillId="2" borderId="3" xfId="0" applyNumberFormat="1" applyFill="1" applyBorder="1">
      <alignment vertical="center"/>
    </xf>
    <xf numFmtId="0" fontId="0" fillId="2" borderId="7" xfId="0" applyNumberFormat="1" applyFill="1" applyBorder="1">
      <alignment vertical="center"/>
    </xf>
    <xf numFmtId="176" fontId="0" fillId="2" borderId="6" xfId="0" applyNumberFormat="1" applyFill="1" applyBorder="1">
      <alignment vertical="center"/>
    </xf>
    <xf numFmtId="0" fontId="3" fillId="2" borderId="8" xfId="0" applyNumberFormat="1" applyFont="1" applyFill="1" applyBorder="1" applyAlignment="1">
      <alignment vertical="center"/>
    </xf>
    <xf numFmtId="0" fontId="5" fillId="3" borderId="9" xfId="0" applyNumberFormat="1" applyFont="1" applyFill="1" applyBorder="1" applyAlignment="1">
      <alignment horizontal="right" vertical="center"/>
    </xf>
    <xf numFmtId="0" fontId="5" fillId="3" borderId="10" xfId="0" applyNumberFormat="1" applyFont="1" applyFill="1" applyBorder="1" applyAlignment="1">
      <alignment horizontal="right" vertical="center"/>
    </xf>
    <xf numFmtId="176" fontId="0" fillId="3" borderId="2" xfId="0" applyNumberFormat="1" applyFill="1" applyBorder="1">
      <alignment vertical="center"/>
    </xf>
    <xf numFmtId="176" fontId="0" fillId="3" borderId="5" xfId="0" applyNumberFormat="1" applyFill="1" applyBorder="1">
      <alignment vertical="center"/>
    </xf>
    <xf numFmtId="0" fontId="0" fillId="3" borderId="0" xfId="0" applyNumberFormat="1" applyFill="1" applyBorder="1">
      <alignment vertical="center"/>
    </xf>
    <xf numFmtId="0" fontId="0" fillId="3" borderId="4" xfId="0" applyNumberFormat="1" applyFill="1" applyBorder="1">
      <alignment vertical="center"/>
    </xf>
    <xf numFmtId="0" fontId="0" fillId="2" borderId="12" xfId="0" applyNumberFormat="1" applyFill="1" applyBorder="1">
      <alignment vertical="center"/>
    </xf>
    <xf numFmtId="0" fontId="0" fillId="2" borderId="13" xfId="0" applyNumberFormat="1" applyFill="1" applyBorder="1">
      <alignment vertical="center"/>
    </xf>
    <xf numFmtId="3" fontId="0" fillId="2" borderId="0" xfId="0" applyNumberFormat="1" applyFill="1" applyBorder="1">
      <alignment vertical="center"/>
    </xf>
    <xf numFmtId="3" fontId="0" fillId="3" borderId="13" xfId="0" applyNumberFormat="1" applyFill="1" applyBorder="1">
      <alignment vertical="center"/>
    </xf>
    <xf numFmtId="0" fontId="0" fillId="3" borderId="13" xfId="0" applyNumberFormat="1" applyFill="1" applyBorder="1">
      <alignment vertical="center"/>
    </xf>
    <xf numFmtId="0" fontId="0" fillId="3" borderId="14" xfId="0" applyNumberFormat="1" applyFill="1" applyBorder="1">
      <alignment vertical="center"/>
    </xf>
    <xf numFmtId="3" fontId="0" fillId="3" borderId="0" xfId="0" applyNumberFormat="1" applyFill="1" applyBorder="1">
      <alignment vertical="center"/>
    </xf>
    <xf numFmtId="0" fontId="0" fillId="3" borderId="2" xfId="0" applyNumberFormat="1" applyFill="1" applyBorder="1">
      <alignment vertical="center"/>
    </xf>
    <xf numFmtId="3" fontId="0" fillId="3" borderId="4" xfId="0" applyNumberFormat="1" applyFill="1" applyBorder="1">
      <alignment vertical="center"/>
    </xf>
    <xf numFmtId="0" fontId="0" fillId="3" borderId="5" xfId="0" applyNumberFormat="1" applyFill="1" applyBorder="1">
      <alignment vertical="center"/>
    </xf>
    <xf numFmtId="14" fontId="6" fillId="3" borderId="0" xfId="0" applyNumberFormat="1" applyFont="1" applyFill="1" applyBorder="1" applyAlignment="1">
      <alignment vertical="center"/>
    </xf>
    <xf numFmtId="0" fontId="6" fillId="0" borderId="0" xfId="0" applyNumberFormat="1" applyFont="1" applyAlignment="1">
      <alignment vertical="center"/>
    </xf>
    <xf numFmtId="0" fontId="6" fillId="0" borderId="0" xfId="0" applyNumberFormat="1" applyFont="1" applyAlignment="1">
      <alignment vertical="center" shrinkToFit="1"/>
    </xf>
    <xf numFmtId="0" fontId="6" fillId="0" borderId="0" xfId="0" applyNumberFormat="1" applyFont="1" applyFill="1" applyBorder="1" applyAlignment="1">
      <alignment vertical="center"/>
    </xf>
    <xf numFmtId="0" fontId="6" fillId="3" borderId="0" xfId="0" applyNumberFormat="1" applyFont="1" applyFill="1" applyBorder="1" applyAlignment="1">
      <alignment vertical="center"/>
    </xf>
    <xf numFmtId="0" fontId="6" fillId="3" borderId="0" xfId="0" applyNumberFormat="1" applyFont="1" applyFill="1" applyBorder="1" applyAlignment="1">
      <alignment vertical="center" shrinkToFit="1"/>
    </xf>
    <xf numFmtId="0" fontId="6" fillId="4" borderId="0" xfId="0" applyNumberFormat="1" applyFont="1" applyFill="1" applyBorder="1" applyAlignment="1">
      <alignment horizontal="center" vertical="center" wrapText="1"/>
    </xf>
    <xf numFmtId="0" fontId="6" fillId="4" borderId="0" xfId="0" applyNumberFormat="1" applyFont="1" applyFill="1" applyBorder="1" applyAlignment="1">
      <alignment horizontal="center" vertical="center"/>
    </xf>
    <xf numFmtId="0" fontId="6" fillId="3" borderId="0" xfId="0" applyNumberFormat="1" applyFont="1" applyFill="1" applyBorder="1" applyAlignment="1"/>
    <xf numFmtId="0" fontId="6" fillId="3" borderId="0" xfId="0" applyNumberFormat="1" applyFont="1" applyFill="1" applyBorder="1" applyAlignment="1">
      <alignment horizontal="center" vertical="center"/>
    </xf>
    <xf numFmtId="0" fontId="6" fillId="0" borderId="0" xfId="0" applyNumberFormat="1" applyFont="1" applyFill="1" applyAlignment="1">
      <alignment vertical="center"/>
    </xf>
    <xf numFmtId="0" fontId="6" fillId="0" borderId="0" xfId="0" applyNumberFormat="1" applyFont="1" applyFill="1" applyBorder="1" applyAlignment="1"/>
    <xf numFmtId="0" fontId="6" fillId="0" borderId="0" xfId="0" applyNumberFormat="1" applyFont="1" applyFill="1" applyAlignment="1">
      <alignment vertical="center" shrinkToFit="1"/>
    </xf>
    <xf numFmtId="0" fontId="6" fillId="6" borderId="0" xfId="0" applyNumberFormat="1" applyFont="1" applyFill="1" applyAlignment="1">
      <alignment vertical="center"/>
    </xf>
    <xf numFmtId="0" fontId="6" fillId="6" borderId="0" xfId="0" applyNumberFormat="1" applyFont="1" applyFill="1" applyAlignment="1">
      <alignment vertical="center" shrinkToFit="1"/>
    </xf>
    <xf numFmtId="0" fontId="8" fillId="6" borderId="0" xfId="0" applyNumberFormat="1" applyFont="1" applyFill="1" applyAlignment="1">
      <alignment vertical="center"/>
    </xf>
    <xf numFmtId="0" fontId="8" fillId="0" borderId="0" xfId="0" applyNumberFormat="1" applyFont="1" applyFill="1" applyAlignment="1">
      <alignment vertical="center"/>
    </xf>
    <xf numFmtId="0" fontId="9" fillId="3" borderId="0" xfId="0" applyNumberFormat="1" applyFont="1" applyFill="1" applyBorder="1" applyAlignment="1"/>
    <xf numFmtId="0" fontId="6" fillId="0" borderId="0" xfId="0" applyNumberFormat="1" applyFont="1" applyFill="1" applyBorder="1" applyAlignment="1">
      <alignment vertical="center" shrinkToFit="1"/>
    </xf>
    <xf numFmtId="0" fontId="6" fillId="8" borderId="0" xfId="0" applyNumberFormat="1" applyFont="1" applyFill="1" applyAlignment="1">
      <alignment vertical="center"/>
    </xf>
    <xf numFmtId="0" fontId="6" fillId="8" borderId="0" xfId="0" applyNumberFormat="1" applyFont="1" applyFill="1" applyAlignment="1">
      <alignment vertical="center" shrinkToFit="1"/>
    </xf>
    <xf numFmtId="0" fontId="7" fillId="8" borderId="0" xfId="0" applyNumberFormat="1" applyFont="1" applyFill="1" applyAlignment="1">
      <alignment horizontal="right" vertical="center" shrinkToFit="1"/>
    </xf>
    <xf numFmtId="0" fontId="7" fillId="8" borderId="0" xfId="0" applyNumberFormat="1" applyFont="1" applyFill="1" applyBorder="1" applyAlignment="1">
      <alignment horizontal="right" vertical="center" shrinkToFit="1"/>
    </xf>
    <xf numFmtId="14" fontId="7" fillId="8" borderId="0" xfId="0" applyNumberFormat="1" applyFont="1" applyFill="1" applyBorder="1" applyAlignment="1">
      <alignment horizontal="right" vertical="center" shrinkToFit="1"/>
    </xf>
    <xf numFmtId="0" fontId="7" fillId="8" borderId="0" xfId="0" applyFont="1" applyFill="1" applyAlignment="1">
      <alignment horizontal="right" vertical="center" shrinkToFit="1"/>
    </xf>
    <xf numFmtId="14" fontId="6" fillId="8" borderId="0" xfId="0" applyNumberFormat="1" applyFont="1" applyFill="1" applyBorder="1" applyAlignment="1">
      <alignment horizontal="center" vertical="center"/>
    </xf>
    <xf numFmtId="0" fontId="6" fillId="8" borderId="0" xfId="0" applyNumberFormat="1" applyFont="1" applyFill="1" applyBorder="1" applyAlignment="1">
      <alignment vertical="center" shrinkToFit="1"/>
    </xf>
    <xf numFmtId="0" fontId="6" fillId="8" borderId="0" xfId="0" applyNumberFormat="1" applyFont="1" applyFill="1" applyBorder="1" applyAlignment="1">
      <alignment vertical="center"/>
    </xf>
    <xf numFmtId="0" fontId="6" fillId="8" borderId="0" xfId="0" applyNumberFormat="1" applyFont="1" applyFill="1" applyBorder="1" applyAlignment="1">
      <alignment horizontal="center" vertical="center"/>
    </xf>
    <xf numFmtId="0" fontId="6" fillId="8" borderId="0" xfId="0" applyNumberFormat="1" applyFont="1" applyFill="1" applyBorder="1" applyAlignment="1"/>
    <xf numFmtId="0" fontId="7" fillId="8" borderId="0" xfId="0" applyNumberFormat="1" applyFont="1" applyFill="1" applyBorder="1" applyAlignment="1">
      <alignment vertical="center" shrinkToFit="1"/>
    </xf>
    <xf numFmtId="0" fontId="7" fillId="8" borderId="0" xfId="0" applyNumberFormat="1" applyFont="1" applyFill="1" applyAlignment="1">
      <alignment vertical="center" shrinkToFit="1"/>
    </xf>
    <xf numFmtId="0" fontId="6" fillId="2" borderId="0" xfId="0" applyNumberFormat="1" applyFont="1" applyFill="1" applyAlignment="1">
      <alignment vertical="center"/>
    </xf>
    <xf numFmtId="0" fontId="6" fillId="2" borderId="0" xfId="0" applyNumberFormat="1" applyFont="1" applyFill="1" applyAlignment="1">
      <alignment vertical="center" shrinkToFit="1"/>
    </xf>
    <xf numFmtId="0" fontId="8" fillId="2" borderId="0" xfId="0" applyNumberFormat="1" applyFont="1" applyFill="1" applyAlignment="1">
      <alignment vertical="center"/>
    </xf>
    <xf numFmtId="0" fontId="6" fillId="10" borderId="0" xfId="0" applyNumberFormat="1" applyFont="1" applyFill="1" applyAlignment="1">
      <alignment vertical="center"/>
    </xf>
    <xf numFmtId="0" fontId="6" fillId="10" borderId="0" xfId="0" applyNumberFormat="1" applyFont="1" applyFill="1" applyAlignment="1">
      <alignment vertical="center" shrinkToFit="1"/>
    </xf>
    <xf numFmtId="0" fontId="12" fillId="0" borderId="0" xfId="0" applyNumberFormat="1" applyFont="1" applyFill="1" applyAlignment="1">
      <alignment vertical="center"/>
    </xf>
    <xf numFmtId="0" fontId="12" fillId="0" borderId="0" xfId="0" applyNumberFormat="1" applyFont="1" applyFill="1" applyAlignment="1">
      <alignment vertical="center" shrinkToFit="1"/>
    </xf>
    <xf numFmtId="0" fontId="14" fillId="6" borderId="0" xfId="0" applyNumberFormat="1" applyFont="1" applyFill="1" applyAlignment="1"/>
    <xf numFmtId="0" fontId="13" fillId="2" borderId="0" xfId="0" applyNumberFormat="1" applyFont="1" applyFill="1" applyAlignment="1"/>
    <xf numFmtId="176" fontId="15" fillId="2" borderId="0" xfId="0" applyNumberFormat="1" applyFont="1" applyFill="1" applyBorder="1">
      <alignment vertical="center"/>
    </xf>
    <xf numFmtId="176" fontId="15" fillId="3" borderId="2" xfId="0" applyNumberFormat="1" applyFont="1" applyFill="1" applyBorder="1">
      <alignment vertical="center"/>
    </xf>
    <xf numFmtId="0" fontId="15" fillId="2" borderId="0" xfId="0" applyNumberFormat="1" applyFont="1" applyFill="1" applyBorder="1">
      <alignment vertical="center"/>
    </xf>
    <xf numFmtId="0" fontId="15" fillId="0" borderId="0" xfId="0" applyNumberFormat="1" applyFont="1">
      <alignment vertical="center"/>
    </xf>
    <xf numFmtId="14" fontId="6" fillId="0" borderId="4" xfId="0" applyNumberFormat="1" applyFont="1" applyBorder="1" applyAlignment="1">
      <alignment vertical="center"/>
    </xf>
    <xf numFmtId="0" fontId="6" fillId="2" borderId="0" xfId="0" applyNumberFormat="1" applyFont="1" applyFill="1" applyBorder="1" applyAlignment="1">
      <alignment vertical="center"/>
    </xf>
    <xf numFmtId="0" fontId="6" fillId="4" borderId="0" xfId="0" applyNumberFormat="1" applyFont="1" applyFill="1" applyBorder="1" applyAlignment="1">
      <alignment horizontal="left" vertical="center" indent="1"/>
    </xf>
    <xf numFmtId="0" fontId="6" fillId="12" borderId="0" xfId="0" applyNumberFormat="1" applyFont="1" applyFill="1" applyAlignment="1">
      <alignment vertical="center"/>
    </xf>
    <xf numFmtId="0" fontId="6" fillId="12" borderId="0" xfId="0" applyNumberFormat="1" applyFont="1" applyFill="1" applyAlignment="1">
      <alignment vertical="center" shrinkToFit="1"/>
    </xf>
    <xf numFmtId="0" fontId="14" fillId="8" borderId="0" xfId="0" applyNumberFormat="1" applyFont="1" applyFill="1" applyAlignment="1">
      <alignment vertical="center"/>
    </xf>
    <xf numFmtId="0" fontId="14" fillId="8" borderId="0" xfId="0" applyNumberFormat="1" applyFont="1" applyFill="1" applyBorder="1" applyAlignment="1">
      <alignment vertical="center"/>
    </xf>
    <xf numFmtId="0" fontId="16" fillId="8" borderId="0" xfId="0" applyNumberFormat="1" applyFont="1" applyFill="1" applyAlignment="1">
      <alignment vertical="center"/>
    </xf>
    <xf numFmtId="14" fontId="0" fillId="3" borderId="0" xfId="0" applyNumberFormat="1" applyFill="1">
      <alignment vertical="center"/>
    </xf>
    <xf numFmtId="178" fontId="6" fillId="9" borderId="0" xfId="0" applyNumberFormat="1" applyFont="1" applyFill="1" applyAlignment="1">
      <alignment vertical="center"/>
    </xf>
    <xf numFmtId="178" fontId="6" fillId="8" borderId="0" xfId="0" applyNumberFormat="1" applyFont="1" applyFill="1" applyAlignment="1">
      <alignment vertical="center"/>
    </xf>
    <xf numFmtId="178" fontId="6" fillId="0" borderId="0" xfId="0" applyNumberFormat="1" applyFont="1" applyAlignment="1">
      <alignment vertical="center"/>
    </xf>
    <xf numFmtId="178" fontId="6" fillId="0" borderId="0" xfId="0" applyNumberFormat="1" applyFont="1" applyFill="1" applyAlignment="1">
      <alignment vertical="center"/>
    </xf>
    <xf numFmtId="178" fontId="6" fillId="12" borderId="0" xfId="0" applyNumberFormat="1" applyFont="1" applyFill="1" applyAlignment="1">
      <alignment vertical="center"/>
    </xf>
    <xf numFmtId="178" fontId="6" fillId="8" borderId="0" xfId="0" applyNumberFormat="1" applyFont="1" applyFill="1" applyAlignment="1">
      <alignment horizontal="right" vertical="center"/>
    </xf>
    <xf numFmtId="178" fontId="6" fillId="0" borderId="0" xfId="0" applyNumberFormat="1" applyFont="1" applyFill="1" applyAlignment="1">
      <alignment horizontal="right" vertical="center"/>
    </xf>
    <xf numFmtId="178" fontId="12" fillId="0" borderId="0" xfId="0" applyNumberFormat="1" applyFont="1" applyFill="1" applyAlignment="1">
      <alignment horizontal="right" vertical="center"/>
    </xf>
    <xf numFmtId="178" fontId="6" fillId="10" borderId="0" xfId="0" applyNumberFormat="1" applyFont="1" applyFill="1" applyAlignment="1">
      <alignment horizontal="right" vertical="center"/>
    </xf>
    <xf numFmtId="0" fontId="12" fillId="8" borderId="0" xfId="0" applyNumberFormat="1" applyFont="1" applyFill="1" applyBorder="1" applyAlignment="1">
      <alignment horizontal="right" vertical="center" shrinkToFit="1"/>
    </xf>
    <xf numFmtId="0" fontId="6" fillId="10" borderId="0" xfId="0" applyNumberFormat="1" applyFont="1" applyFill="1" applyBorder="1" applyAlignment="1">
      <alignment vertical="center" shrinkToFit="1"/>
    </xf>
    <xf numFmtId="0" fontId="6" fillId="10" borderId="0" xfId="0" applyNumberFormat="1" applyFont="1" applyFill="1" applyBorder="1" applyAlignment="1">
      <alignment vertical="center"/>
    </xf>
    <xf numFmtId="14" fontId="12" fillId="10" borderId="0" xfId="0" applyNumberFormat="1" applyFont="1" applyFill="1" applyBorder="1" applyAlignment="1">
      <alignment horizontal="right" vertical="center" shrinkToFit="1"/>
    </xf>
    <xf numFmtId="0" fontId="7" fillId="10" borderId="0" xfId="0" applyNumberFormat="1" applyFont="1" applyFill="1" applyAlignment="1">
      <alignment horizontal="right" vertical="center" shrinkToFit="1"/>
    </xf>
    <xf numFmtId="0" fontId="12" fillId="10" borderId="0" xfId="0" applyFont="1" applyFill="1" applyAlignment="1">
      <alignment horizontal="right" vertical="center" shrinkToFit="1"/>
    </xf>
    <xf numFmtId="0" fontId="6" fillId="0" borderId="0" xfId="0" applyNumberFormat="1" applyFont="1" applyAlignment="1">
      <alignment vertical="center"/>
    </xf>
    <xf numFmtId="0" fontId="6" fillId="0" borderId="0" xfId="0" applyNumberFormat="1" applyFont="1" applyAlignment="1">
      <alignment vertical="center" shrinkToFit="1"/>
    </xf>
    <xf numFmtId="0" fontId="6" fillId="0" borderId="0" xfId="0" applyNumberFormat="1" applyFont="1" applyFill="1" applyAlignment="1">
      <alignment vertical="center"/>
    </xf>
    <xf numFmtId="0" fontId="6" fillId="8" borderId="0" xfId="0" applyNumberFormat="1" applyFont="1" applyFill="1" applyAlignment="1">
      <alignment vertical="center"/>
    </xf>
    <xf numFmtId="0" fontId="6" fillId="8" borderId="0" xfId="0" applyNumberFormat="1" applyFont="1" applyFill="1" applyAlignment="1">
      <alignment vertical="center" shrinkToFit="1"/>
    </xf>
    <xf numFmtId="0" fontId="6" fillId="10" borderId="0" xfId="0" applyNumberFormat="1" applyFont="1" applyFill="1" applyAlignment="1">
      <alignment vertical="center"/>
    </xf>
    <xf numFmtId="0" fontId="6" fillId="10" borderId="0" xfId="0" applyNumberFormat="1" applyFont="1" applyFill="1" applyAlignment="1">
      <alignment vertical="center" shrinkToFit="1"/>
    </xf>
    <xf numFmtId="0" fontId="7" fillId="12" borderId="0" xfId="0" applyNumberFormat="1" applyFont="1" applyFill="1" applyAlignment="1">
      <alignment horizontal="right" vertical="center" shrinkToFit="1"/>
    </xf>
    <xf numFmtId="0" fontId="14" fillId="8" borderId="0" xfId="0" applyNumberFormat="1" applyFont="1" applyFill="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Alignment="1">
      <alignment vertical="center"/>
    </xf>
    <xf numFmtId="0" fontId="7" fillId="8" borderId="0" xfId="0" applyNumberFormat="1" applyFont="1" applyFill="1" applyBorder="1" applyAlignment="1">
      <alignment horizontal="right" vertical="center" shrinkToFit="1"/>
    </xf>
    <xf numFmtId="0" fontId="6" fillId="8" borderId="0" xfId="0" applyNumberFormat="1" applyFont="1" applyFill="1" applyBorder="1" applyAlignment="1">
      <alignment vertical="center" shrinkToFit="1"/>
    </xf>
    <xf numFmtId="0" fontId="6" fillId="8" borderId="0" xfId="0" applyNumberFormat="1" applyFont="1" applyFill="1" applyBorder="1" applyAlignment="1">
      <alignment vertical="center"/>
    </xf>
    <xf numFmtId="0" fontId="12" fillId="8" borderId="0" xfId="0" applyNumberFormat="1" applyFont="1" applyFill="1" applyAlignment="1">
      <alignment horizontal="right" vertical="center" shrinkToFit="1"/>
    </xf>
    <xf numFmtId="0" fontId="14" fillId="8" borderId="0" xfId="0" applyNumberFormat="1" applyFont="1" applyFill="1" applyBorder="1" applyAlignment="1">
      <alignment vertical="center"/>
    </xf>
    <xf numFmtId="0" fontId="12" fillId="10" borderId="0" xfId="0" applyNumberFormat="1" applyFont="1" applyFill="1" applyBorder="1" applyAlignment="1">
      <alignment horizontal="right" vertical="center" shrinkToFit="1"/>
    </xf>
    <xf numFmtId="0" fontId="7" fillId="7" borderId="0" xfId="0" applyNumberFormat="1" applyFont="1" applyFill="1" applyBorder="1" applyAlignment="1">
      <alignment horizontal="right" vertical="center" shrinkToFit="1"/>
    </xf>
    <xf numFmtId="0" fontId="0" fillId="0" borderId="0" xfId="0" applyNumberFormat="1">
      <alignment vertical="center"/>
    </xf>
    <xf numFmtId="0" fontId="18" fillId="0" borderId="0" xfId="0" applyNumberFormat="1" applyFont="1">
      <alignment vertical="center"/>
    </xf>
    <xf numFmtId="14" fontId="0" fillId="0" borderId="0" xfId="0" applyNumberFormat="1">
      <alignment vertical="center"/>
    </xf>
    <xf numFmtId="0" fontId="0" fillId="10" borderId="0" xfId="0" applyFill="1">
      <alignment vertical="center"/>
    </xf>
    <xf numFmtId="0" fontId="6" fillId="0" borderId="0" xfId="0" applyNumberFormat="1" applyFont="1" applyFill="1" applyAlignment="1">
      <alignment vertical="center"/>
    </xf>
    <xf numFmtId="0" fontId="6" fillId="6" borderId="0" xfId="0" applyNumberFormat="1" applyFont="1" applyFill="1" applyAlignment="1">
      <alignment vertical="center"/>
    </xf>
    <xf numFmtId="0" fontId="6" fillId="6" borderId="0" xfId="0" applyNumberFormat="1" applyFont="1" applyFill="1" applyAlignment="1">
      <alignment vertical="center" shrinkToFit="1"/>
    </xf>
    <xf numFmtId="0" fontId="8" fillId="6" borderId="0" xfId="0" applyNumberFormat="1" applyFont="1" applyFill="1" applyAlignment="1">
      <alignment vertical="center"/>
    </xf>
    <xf numFmtId="0" fontId="8" fillId="0" borderId="0" xfId="0" applyNumberFormat="1" applyFont="1" applyFill="1" applyAlignment="1">
      <alignment vertical="center"/>
    </xf>
    <xf numFmtId="0" fontId="6" fillId="7" borderId="0" xfId="0" applyNumberFormat="1" applyFont="1" applyFill="1" applyBorder="1" applyAlignment="1">
      <alignment vertical="center"/>
    </xf>
    <xf numFmtId="0" fontId="6" fillId="7" borderId="0" xfId="0" applyNumberFormat="1" applyFont="1" applyFill="1" applyBorder="1" applyAlignment="1">
      <alignment vertical="center" shrinkToFit="1"/>
    </xf>
    <xf numFmtId="14" fontId="6" fillId="7" borderId="0" xfId="0" applyNumberFormat="1" applyFont="1" applyFill="1" applyBorder="1" applyAlignment="1">
      <alignment vertical="center"/>
    </xf>
    <xf numFmtId="0" fontId="6" fillId="8" borderId="0" xfId="0" applyNumberFormat="1" applyFont="1" applyFill="1" applyAlignment="1">
      <alignment vertical="center"/>
    </xf>
    <xf numFmtId="0" fontId="6" fillId="8" borderId="0" xfId="0" applyNumberFormat="1" applyFont="1" applyFill="1" applyAlignment="1">
      <alignment vertical="center" shrinkToFit="1"/>
    </xf>
    <xf numFmtId="0" fontId="7" fillId="8" borderId="0" xfId="0" applyNumberFormat="1" applyFont="1" applyFill="1" applyAlignment="1">
      <alignment horizontal="right" vertical="center" shrinkToFit="1"/>
    </xf>
    <xf numFmtId="0" fontId="6" fillId="8" borderId="0" xfId="0" applyNumberFormat="1" applyFont="1" applyFill="1" applyBorder="1" applyAlignment="1">
      <alignment vertical="center"/>
    </xf>
    <xf numFmtId="176" fontId="8" fillId="0" borderId="11" xfId="0" applyNumberFormat="1" applyFont="1" applyFill="1" applyBorder="1" applyAlignment="1">
      <alignment vertical="center"/>
    </xf>
    <xf numFmtId="0" fontId="13" fillId="2" borderId="0" xfId="0" applyNumberFormat="1" applyFont="1" applyFill="1" applyAlignment="1"/>
    <xf numFmtId="0" fontId="14" fillId="8" borderId="0" xfId="0" applyNumberFormat="1" applyFont="1" applyFill="1" applyAlignment="1">
      <alignment vertical="center"/>
    </xf>
    <xf numFmtId="14" fontId="7" fillId="7" borderId="0" xfId="0" applyNumberFormat="1" applyFont="1" applyFill="1" applyBorder="1" applyAlignment="1">
      <alignment horizontal="right" vertical="center" shrinkToFit="1"/>
    </xf>
    <xf numFmtId="0" fontId="19" fillId="6" borderId="0" xfId="0" applyNumberFormat="1" applyFont="1" applyFill="1" applyAlignment="1"/>
    <xf numFmtId="0" fontId="6" fillId="5" borderId="0" xfId="0" applyNumberFormat="1" applyFont="1" applyFill="1" applyAlignment="1">
      <alignment horizontal="left" vertical="center" indent="1"/>
    </xf>
    <xf numFmtId="0" fontId="6" fillId="11" borderId="0" xfId="0" applyNumberFormat="1" applyFont="1" applyFill="1" applyAlignment="1">
      <alignment horizontal="left" vertical="center" indent="1"/>
    </xf>
    <xf numFmtId="0" fontId="14" fillId="0" borderId="0" xfId="0" applyNumberFormat="1" applyFont="1" applyFill="1" applyAlignment="1">
      <alignment vertical="center"/>
    </xf>
    <xf numFmtId="0" fontId="8" fillId="8" borderId="0" xfId="0" applyNumberFormat="1" applyFont="1" applyFill="1" applyBorder="1" applyAlignment="1">
      <alignment vertical="center"/>
    </xf>
    <xf numFmtId="0" fontId="6" fillId="13" borderId="0" xfId="0" applyNumberFormat="1" applyFont="1" applyFill="1" applyBorder="1" applyAlignment="1">
      <alignment vertical="center"/>
    </xf>
    <xf numFmtId="0" fontId="7" fillId="13" borderId="0" xfId="0" applyNumberFormat="1" applyFont="1" applyFill="1" applyBorder="1" applyAlignment="1">
      <alignment vertical="center" shrinkToFit="1"/>
    </xf>
    <xf numFmtId="0" fontId="7" fillId="13" borderId="0" xfId="0" applyNumberFormat="1" applyFont="1" applyFill="1" applyBorder="1" applyAlignment="1">
      <alignment horizontal="right" vertical="center" shrinkToFit="1"/>
    </xf>
    <xf numFmtId="14" fontId="6" fillId="8" borderId="0" xfId="0" applyNumberFormat="1" applyFont="1" applyFill="1" applyBorder="1" applyAlignment="1">
      <alignment vertical="center"/>
    </xf>
    <xf numFmtId="14" fontId="12" fillId="8" borderId="0" xfId="0" applyNumberFormat="1" applyFont="1" applyFill="1" applyBorder="1" applyAlignment="1">
      <alignment horizontal="right" vertical="center" shrinkToFit="1"/>
    </xf>
    <xf numFmtId="0" fontId="7" fillId="0" borderId="0" xfId="0" applyNumberFormat="1" applyFont="1" applyFill="1" applyAlignment="1">
      <alignment horizontal="right" vertical="center" shrinkToFit="1"/>
    </xf>
    <xf numFmtId="0" fontId="6" fillId="13" borderId="0" xfId="0" applyNumberFormat="1" applyFont="1" applyFill="1" applyBorder="1" applyAlignment="1">
      <alignment vertical="center" shrinkToFit="1"/>
    </xf>
    <xf numFmtId="0" fontId="19" fillId="6" borderId="0" xfId="0" applyNumberFormat="1" applyFont="1" applyFill="1" applyBorder="1" applyAlignment="1"/>
    <xf numFmtId="0" fontId="8" fillId="6" borderId="0" xfId="0" applyNumberFormat="1" applyFont="1" applyFill="1" applyBorder="1" applyAlignment="1">
      <alignment vertical="center"/>
    </xf>
    <xf numFmtId="176" fontId="8" fillId="6" borderId="15" xfId="0" applyNumberFormat="1" applyFont="1" applyFill="1" applyBorder="1" applyAlignment="1">
      <alignment vertical="center"/>
    </xf>
    <xf numFmtId="176" fontId="20" fillId="2" borderId="0" xfId="0" applyNumberFormat="1" applyFont="1" applyFill="1" applyBorder="1">
      <alignment vertical="center"/>
    </xf>
    <xf numFmtId="0" fontId="20" fillId="3" borderId="0" xfId="0" applyNumberFormat="1" applyFont="1" applyFill="1" applyBorder="1">
      <alignment vertical="center"/>
    </xf>
    <xf numFmtId="176" fontId="20" fillId="3" borderId="2" xfId="0" applyNumberFormat="1" applyFont="1" applyFill="1" applyBorder="1">
      <alignment vertical="center"/>
    </xf>
    <xf numFmtId="176" fontId="20" fillId="2" borderId="1" xfId="0" applyNumberFormat="1" applyFont="1" applyFill="1" applyBorder="1">
      <alignment vertical="center"/>
    </xf>
    <xf numFmtId="0" fontId="0" fillId="0" borderId="0" xfId="0" applyNumberFormat="1" applyBorder="1">
      <alignment vertical="center"/>
    </xf>
    <xf numFmtId="176" fontId="15" fillId="0" borderId="2" xfId="0" applyNumberFormat="1" applyFon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5" xfId="0" applyNumberFormat="1" applyBorder="1">
      <alignment vertical="center"/>
    </xf>
    <xf numFmtId="178" fontId="12" fillId="0" borderId="0" xfId="0" applyNumberFormat="1" applyFont="1" applyFill="1" applyAlignment="1">
      <alignment vertical="center"/>
    </xf>
    <xf numFmtId="178" fontId="6" fillId="10" borderId="0" xfId="0" applyNumberFormat="1" applyFont="1" applyFill="1" applyAlignment="1">
      <alignment vertical="center"/>
    </xf>
    <xf numFmtId="0" fontId="6" fillId="8" borderId="0" xfId="0" applyNumberFormat="1" applyFont="1" applyFill="1" applyAlignment="1">
      <alignment horizontal="right" vertical="center" shrinkToFit="1"/>
    </xf>
    <xf numFmtId="0" fontId="12" fillId="10" borderId="0" xfId="0" applyNumberFormat="1" applyFont="1" applyFill="1" applyAlignment="1">
      <alignment horizontal="right" vertical="center" shrinkToFit="1"/>
    </xf>
    <xf numFmtId="0" fontId="7" fillId="10" borderId="0" xfId="0" applyNumberFormat="1" applyFont="1" applyFill="1" applyBorder="1" applyAlignment="1">
      <alignment horizontal="right" vertical="center" shrinkToFit="1"/>
    </xf>
    <xf numFmtId="14" fontId="6" fillId="0" borderId="0" xfId="0" applyNumberFormat="1" applyFont="1" applyAlignment="1">
      <alignment vertical="center"/>
    </xf>
    <xf numFmtId="0" fontId="6" fillId="14" borderId="0" xfId="0" applyNumberFormat="1" applyFont="1" applyFill="1" applyAlignment="1">
      <alignment vertical="center"/>
    </xf>
    <xf numFmtId="179" fontId="6" fillId="0" borderId="0" xfId="0" applyNumberFormat="1" applyFont="1" applyAlignment="1">
      <alignment vertical="center"/>
    </xf>
    <xf numFmtId="0" fontId="6" fillId="15" borderId="0" xfId="0" applyNumberFormat="1" applyFont="1" applyFill="1" applyAlignment="1">
      <alignment vertical="center"/>
    </xf>
    <xf numFmtId="0" fontId="6" fillId="15" borderId="0" xfId="0" applyNumberFormat="1" applyFont="1" applyFill="1" applyAlignment="1">
      <alignment vertical="center" shrinkToFit="1"/>
    </xf>
    <xf numFmtId="0" fontId="12" fillId="15" borderId="0" xfId="0" applyNumberFormat="1" applyFont="1" applyFill="1" applyAlignment="1">
      <alignment horizontal="right" vertical="center" shrinkToFit="1"/>
    </xf>
    <xf numFmtId="178" fontId="6" fillId="15" borderId="0" xfId="0" applyNumberFormat="1" applyFont="1" applyFill="1" applyAlignment="1">
      <alignment vertical="center"/>
    </xf>
    <xf numFmtId="176" fontId="22" fillId="0" borderId="11" xfId="0" applyNumberFormat="1" applyFont="1" applyFill="1" applyBorder="1" applyAlignment="1">
      <alignment vertical="center"/>
    </xf>
    <xf numFmtId="0" fontId="6" fillId="16" borderId="0" xfId="0" applyNumberFormat="1" applyFont="1" applyFill="1" applyAlignment="1">
      <alignment vertical="center"/>
    </xf>
    <xf numFmtId="0" fontId="6" fillId="16" borderId="0" xfId="0" applyNumberFormat="1" applyFont="1" applyFill="1" applyAlignment="1">
      <alignment vertical="center" shrinkToFit="1"/>
    </xf>
    <xf numFmtId="0" fontId="7" fillId="16" borderId="0" xfId="0" applyNumberFormat="1" applyFont="1" applyFill="1" applyAlignment="1">
      <alignment horizontal="right" vertical="center" shrinkToFit="1"/>
    </xf>
    <xf numFmtId="0" fontId="14" fillId="16" borderId="0" xfId="0" applyNumberFormat="1" applyFont="1" applyFill="1" applyAlignment="1"/>
    <xf numFmtId="0" fontId="13" fillId="16" borderId="0" xfId="0" applyNumberFormat="1" applyFont="1" applyFill="1" applyAlignment="1"/>
    <xf numFmtId="0" fontId="8" fillId="16" borderId="0" xfId="0" applyNumberFormat="1" applyFont="1" applyFill="1" applyAlignment="1">
      <alignment vertical="center"/>
    </xf>
    <xf numFmtId="0" fontId="6" fillId="13" borderId="0" xfId="0" applyNumberFormat="1" applyFont="1" applyFill="1" applyAlignment="1">
      <alignment horizontal="center" vertical="center"/>
    </xf>
    <xf numFmtId="0" fontId="12" fillId="16" borderId="0" xfId="0" applyNumberFormat="1" applyFont="1" applyFill="1" applyAlignment="1">
      <alignment horizontal="right" vertical="center" shrinkToFit="1"/>
    </xf>
    <xf numFmtId="0" fontId="8" fillId="16" borderId="0" xfId="0" applyNumberFormat="1" applyFont="1" applyFill="1" applyAlignment="1"/>
    <xf numFmtId="177" fontId="11" fillId="0" borderId="11" xfId="0" applyNumberFormat="1" applyFont="1" applyFill="1" applyBorder="1" applyAlignment="1" applyProtection="1">
      <alignment vertical="center"/>
      <protection locked="0"/>
    </xf>
    <xf numFmtId="176" fontId="6" fillId="0" borderId="11" xfId="0" applyNumberFormat="1" applyFont="1" applyFill="1" applyBorder="1" applyAlignment="1" applyProtection="1">
      <alignment vertical="center"/>
      <protection locked="0"/>
    </xf>
    <xf numFmtId="14" fontId="6" fillId="0" borderId="11" xfId="0" applyNumberFormat="1" applyFont="1" applyFill="1" applyBorder="1" applyAlignment="1" applyProtection="1">
      <alignment vertical="center"/>
      <protection locked="0"/>
    </xf>
    <xf numFmtId="0" fontId="6" fillId="9" borderId="0" xfId="0" applyNumberFormat="1" applyFont="1" applyFill="1" applyBorder="1" applyAlignment="1" applyProtection="1">
      <alignment vertical="center"/>
      <protection locked="0"/>
    </xf>
    <xf numFmtId="0" fontId="6" fillId="11" borderId="0" xfId="0" applyNumberFormat="1" applyFont="1" applyFill="1" applyAlignment="1">
      <alignment horizontal="left" vertical="center"/>
    </xf>
    <xf numFmtId="0" fontId="6" fillId="5" borderId="0" xfId="0" applyNumberFormat="1" applyFont="1" applyFill="1" applyAlignment="1">
      <alignment horizontal="left" vertical="center"/>
    </xf>
    <xf numFmtId="0" fontId="12" fillId="5" borderId="0" xfId="0" applyNumberFormat="1" applyFont="1" applyFill="1" applyAlignment="1">
      <alignment horizontal="left" vertical="center" indent="1"/>
    </xf>
    <xf numFmtId="0" fontId="6" fillId="12" borderId="0" xfId="0" applyNumberFormat="1" applyFont="1" applyFill="1" applyBorder="1" applyAlignment="1">
      <alignment vertical="center"/>
    </xf>
    <xf numFmtId="0" fontId="6" fillId="12" borderId="0" xfId="0" applyNumberFormat="1" applyFont="1" applyFill="1" applyBorder="1" applyAlignment="1">
      <alignment vertical="center" shrinkToFit="1"/>
    </xf>
    <xf numFmtId="0" fontId="7" fillId="12" borderId="0" xfId="0" applyNumberFormat="1" applyFont="1" applyFill="1" applyBorder="1" applyAlignment="1">
      <alignment horizontal="right" vertical="center" shrinkToFit="1"/>
    </xf>
    <xf numFmtId="0" fontId="12" fillId="0" borderId="0" xfId="0" applyNumberFormat="1" applyFont="1" applyFill="1" applyAlignment="1">
      <alignment horizontal="right" vertical="center" shrinkToFit="1"/>
    </xf>
    <xf numFmtId="0" fontId="6" fillId="17" borderId="16" xfId="0" applyNumberFormat="1" applyFont="1" applyFill="1" applyBorder="1" applyAlignment="1">
      <alignment horizontal="left" vertical="center" wrapText="1"/>
    </xf>
    <xf numFmtId="0" fontId="6" fillId="17" borderId="17" xfId="0" applyNumberFormat="1" applyFont="1" applyFill="1" applyBorder="1" applyAlignment="1">
      <alignment horizontal="left" vertical="center"/>
    </xf>
    <xf numFmtId="0" fontId="6" fillId="17" borderId="18" xfId="0" applyNumberFormat="1" applyFont="1" applyFill="1" applyBorder="1" applyAlignment="1">
      <alignment horizontal="left" vertical="center"/>
    </xf>
    <xf numFmtId="0" fontId="6" fillId="17" borderId="19" xfId="0" applyNumberFormat="1" applyFont="1" applyFill="1" applyBorder="1" applyAlignment="1">
      <alignment horizontal="left" vertical="center"/>
    </xf>
    <xf numFmtId="0" fontId="6" fillId="17" borderId="0" xfId="0" applyNumberFormat="1" applyFont="1" applyFill="1" applyBorder="1" applyAlignment="1">
      <alignment horizontal="left" vertical="center"/>
    </xf>
    <xf numFmtId="0" fontId="6" fillId="17" borderId="20" xfId="0" applyNumberFormat="1" applyFont="1" applyFill="1" applyBorder="1" applyAlignment="1">
      <alignment horizontal="left" vertical="center"/>
    </xf>
    <xf numFmtId="0" fontId="6" fillId="17" borderId="21" xfId="0" applyNumberFormat="1" applyFont="1" applyFill="1" applyBorder="1" applyAlignment="1">
      <alignment horizontal="left" vertical="center"/>
    </xf>
    <xf numFmtId="0" fontId="6" fillId="17" borderId="22" xfId="0" applyNumberFormat="1" applyFont="1" applyFill="1" applyBorder="1" applyAlignment="1">
      <alignment horizontal="left" vertical="center"/>
    </xf>
    <xf numFmtId="0" fontId="6" fillId="17" borderId="23" xfId="0" applyNumberFormat="1" applyFont="1" applyFill="1" applyBorder="1" applyAlignment="1">
      <alignment horizontal="left" vertical="center"/>
    </xf>
    <xf numFmtId="0" fontId="14" fillId="2" borderId="0" xfId="0" applyNumberFormat="1" applyFont="1" applyFill="1" applyBorder="1" applyAlignment="1">
      <alignment horizontal="left" vertical="center" indent="2"/>
    </xf>
    <xf numFmtId="0" fontId="6" fillId="2" borderId="0" xfId="0" applyNumberFormat="1" applyFont="1" applyFill="1" applyBorder="1" applyAlignment="1">
      <alignment horizontal="left" vertical="center" indent="10"/>
    </xf>
    <xf numFmtId="0" fontId="6" fillId="3" borderId="0" xfId="0" applyNumberFormat="1" applyFont="1" applyFill="1" applyBorder="1" applyAlignment="1">
      <alignment horizontal="center" vertical="center"/>
    </xf>
  </cellXfs>
  <cellStyles count="3">
    <cellStyle name="桁区切り 2" xfId="2"/>
    <cellStyle name="標準" xfId="0" builtinId="0"/>
    <cellStyle name="標準 2" xfId="1"/>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85"/>
      <color rgb="FFFDEA9B"/>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Radio" checked="Checked" firstButton="1" fmlaLink="$G$68" lockText="1"/>
</file>

<file path=xl/ctrlProps/ctrlProp2.xml><?xml version="1.0" encoding="utf-8"?>
<formControlPr xmlns="http://schemas.microsoft.com/office/spreadsheetml/2009/9/main" objectType="Radio" lockText="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6350</xdr:colOff>
      <xdr:row>82</xdr:row>
      <xdr:rowOff>201490</xdr:rowOff>
    </xdr:from>
    <xdr:to>
      <xdr:col>20</xdr:col>
      <xdr:colOff>95249</xdr:colOff>
      <xdr:row>105</xdr:row>
      <xdr:rowOff>19050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1600" y="13789269"/>
          <a:ext cx="8844572" cy="3572608"/>
        </a:xfrm>
        <a:prstGeom prst="roundRect">
          <a:avLst>
            <a:gd name="adj" fmla="val 1503"/>
          </a:avLst>
        </a:prstGeom>
        <a:noFill/>
        <a:ln>
          <a:solidFill>
            <a:schemeClr val="tx2"/>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6350</xdr:colOff>
      <xdr:row>6</xdr:row>
      <xdr:rowOff>194553</xdr:rowOff>
    </xdr:from>
    <xdr:to>
      <xdr:col>21</xdr:col>
      <xdr:colOff>12700</xdr:colOff>
      <xdr:row>41</xdr:row>
      <xdr:rowOff>2025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1600" y="1210553"/>
          <a:ext cx="8883650" cy="4220722"/>
        </a:xfrm>
        <a:prstGeom prst="roundRect">
          <a:avLst>
            <a:gd name="adj" fmla="val 1074"/>
          </a:avLst>
        </a:prstGeom>
        <a:no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15</xdr:col>
          <xdr:colOff>457200</xdr:colOff>
          <xdr:row>4</xdr:row>
          <xdr:rowOff>133350</xdr:rowOff>
        </xdr:from>
        <xdr:to>
          <xdr:col>18</xdr:col>
          <xdr:colOff>200025</xdr:colOff>
          <xdr:row>6</xdr:row>
          <xdr:rowOff>142875</xdr:rowOff>
        </xdr:to>
        <xdr:sp macro="" textlink="">
          <xdr:nvSpPr>
            <xdr:cNvPr id="3158" name="やりなおし"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85725</xdr:rowOff>
        </xdr:from>
        <xdr:to>
          <xdr:col>6</xdr:col>
          <xdr:colOff>600075</xdr:colOff>
          <xdr:row>17</xdr:row>
          <xdr:rowOff>333375</xdr:rowOff>
        </xdr:to>
        <xdr:sp macro="" textlink="">
          <xdr:nvSpPr>
            <xdr:cNvPr id="3170" name="Option Button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17</xdr:row>
          <xdr:rowOff>85725</xdr:rowOff>
        </xdr:from>
        <xdr:to>
          <xdr:col>7</xdr:col>
          <xdr:colOff>66675</xdr:colOff>
          <xdr:row>17</xdr:row>
          <xdr:rowOff>333375</xdr:rowOff>
        </xdr:to>
        <xdr:sp macro="" textlink="">
          <xdr:nvSpPr>
            <xdr:cNvPr id="3171" name="Option Button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xdr:col>
      <xdr:colOff>6350</xdr:colOff>
      <xdr:row>43</xdr:row>
      <xdr:rowOff>190500</xdr:rowOff>
    </xdr:from>
    <xdr:to>
      <xdr:col>21</xdr:col>
      <xdr:colOff>6350</xdr:colOff>
      <xdr:row>47</xdr:row>
      <xdr:rowOff>12700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01600" y="5993423"/>
          <a:ext cx="8850923" cy="653806"/>
        </a:xfrm>
        <a:prstGeom prst="roundRect">
          <a:avLst>
            <a:gd name="adj" fmla="val 7845"/>
          </a:avLst>
        </a:prstGeom>
        <a:noFill/>
        <a:ln>
          <a:solidFill>
            <a:schemeClr val="tx2"/>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6350</xdr:colOff>
      <xdr:row>53</xdr:row>
      <xdr:rowOff>12700</xdr:rowOff>
    </xdr:from>
    <xdr:to>
      <xdr:col>21</xdr:col>
      <xdr:colOff>6350</xdr:colOff>
      <xdr:row>61</xdr:row>
      <xdr:rowOff>12700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01600" y="7654681"/>
          <a:ext cx="8850923" cy="1714500"/>
        </a:xfrm>
        <a:prstGeom prst="roundRect">
          <a:avLst>
            <a:gd name="adj" fmla="val 2930"/>
          </a:avLst>
        </a:prstGeom>
        <a:noFill/>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18</xdr:col>
          <xdr:colOff>238125</xdr:colOff>
          <xdr:row>4</xdr:row>
          <xdr:rowOff>133350</xdr:rowOff>
        </xdr:from>
        <xdr:to>
          <xdr:col>20</xdr:col>
          <xdr:colOff>76200</xdr:colOff>
          <xdr:row>6</xdr:row>
          <xdr:rowOff>142875</xdr:rowOff>
        </xdr:to>
        <xdr:sp macro="" textlink="">
          <xdr:nvSpPr>
            <xdr:cNvPr id="3172" name="印刷"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oneCellAnchor>
    <xdr:from>
      <xdr:col>2</xdr:col>
      <xdr:colOff>0</xdr:colOff>
      <xdr:row>5</xdr:row>
      <xdr:rowOff>38100</xdr:rowOff>
    </xdr:from>
    <xdr:ext cx="1116000" cy="288000"/>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0500" y="838200"/>
          <a:ext cx="1116000" cy="288000"/>
        </a:xfrm>
        <a:prstGeom prst="rect">
          <a:avLst/>
        </a:prstGeom>
        <a:ln w="15875"/>
        <a:effectLst/>
      </xdr:spPr>
      <xdr:style>
        <a:lnRef idx="1">
          <a:schemeClr val="accent2"/>
        </a:lnRef>
        <a:fillRef idx="2">
          <a:schemeClr val="accent2"/>
        </a:fillRef>
        <a:effectRef idx="1">
          <a:schemeClr val="accent2"/>
        </a:effectRef>
        <a:fontRef idx="minor">
          <a:schemeClr val="dk1"/>
        </a:fontRef>
      </xdr:style>
      <xdr:txBody>
        <a:bodyPr vertOverflow="clip" horzOverflow="clip" wrap="none" tIns="0" bIns="0" rtlCol="0" anchor="ctr">
          <a:noAutofit/>
        </a:bodyPr>
        <a:lstStyle/>
        <a:p>
          <a:pPr algn="ctr"/>
          <a:r>
            <a:rPr kumimoji="1" lang="ja-JP" altLang="en-US" sz="1200">
              <a:latin typeface="Meiryo UI" panose="020B0604030504040204" pitchFamily="50" charset="-128"/>
              <a:ea typeface="Meiryo UI" panose="020B0604030504040204" pitchFamily="50" charset="-128"/>
            </a:rPr>
            <a:t>基本項目入力</a:t>
          </a:r>
        </a:p>
      </xdr:txBody>
    </xdr:sp>
    <xdr:clientData/>
  </xdr:oneCellAnchor>
  <xdr:oneCellAnchor>
    <xdr:from>
      <xdr:col>1</xdr:col>
      <xdr:colOff>95249</xdr:colOff>
      <xdr:row>42</xdr:row>
      <xdr:rowOff>31750</xdr:rowOff>
    </xdr:from>
    <xdr:ext cx="1080000" cy="288000"/>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0499" y="5664200"/>
          <a:ext cx="1080000" cy="288000"/>
        </a:xfrm>
        <a:prstGeom prst="rect">
          <a:avLst/>
        </a:prstGeom>
        <a:ln w="15875"/>
        <a:effectLst/>
      </xdr:spPr>
      <xdr:style>
        <a:lnRef idx="1">
          <a:schemeClr val="accent4"/>
        </a:lnRef>
        <a:fillRef idx="2">
          <a:schemeClr val="accent4"/>
        </a:fillRef>
        <a:effectRef idx="1">
          <a:schemeClr val="accent4"/>
        </a:effectRef>
        <a:fontRef idx="minor">
          <a:schemeClr val="dk1"/>
        </a:fontRef>
      </xdr:style>
      <xdr:txBody>
        <a:bodyPr vertOverflow="clip" horzOverflow="clip" wrap="none" tIns="0" bIns="0" rtlCol="0" anchor="ctr">
          <a:noAutofit/>
        </a:bodyPr>
        <a:lstStyle/>
        <a:p>
          <a:pPr algn="ctr"/>
          <a:r>
            <a:rPr kumimoji="1" lang="ja-JP" altLang="en-US" sz="1200">
              <a:latin typeface="Meiryo UI" panose="020B0604030504040204" pitchFamily="50" charset="-128"/>
              <a:ea typeface="Meiryo UI" panose="020B0604030504040204" pitchFamily="50" charset="-128"/>
            </a:rPr>
            <a:t>基本試算結果</a:t>
          </a:r>
        </a:p>
      </xdr:txBody>
    </xdr:sp>
    <xdr:clientData/>
  </xdr:oneCellAnchor>
  <xdr:oneCellAnchor>
    <xdr:from>
      <xdr:col>2</xdr:col>
      <xdr:colOff>0</xdr:colOff>
      <xdr:row>51</xdr:row>
      <xdr:rowOff>53975</xdr:rowOff>
    </xdr:from>
    <xdr:ext cx="1116000" cy="288000"/>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0500" y="7477125"/>
          <a:ext cx="1116000" cy="288000"/>
        </a:xfrm>
        <a:prstGeom prst="rect">
          <a:avLst/>
        </a:prstGeom>
        <a:ln w="15875"/>
        <a:effectLst/>
      </xdr:spPr>
      <xdr:style>
        <a:lnRef idx="1">
          <a:schemeClr val="accent2"/>
        </a:lnRef>
        <a:fillRef idx="2">
          <a:schemeClr val="accent2"/>
        </a:fillRef>
        <a:effectRef idx="1">
          <a:schemeClr val="accent2"/>
        </a:effectRef>
        <a:fontRef idx="minor">
          <a:schemeClr val="dk1"/>
        </a:fontRef>
      </xdr:style>
      <xdr:txBody>
        <a:bodyPr vertOverflow="clip" horzOverflow="clip" wrap="none" tIns="0" bIns="0" rtlCol="0" anchor="ctr">
          <a:noAutofit/>
        </a:bodyPr>
        <a:lstStyle/>
        <a:p>
          <a:pPr algn="ctr"/>
          <a:r>
            <a:rPr kumimoji="1" lang="ja-JP" altLang="en-US" sz="1200">
              <a:latin typeface="Meiryo UI" panose="020B0604030504040204" pitchFamily="50" charset="-128"/>
              <a:ea typeface="Meiryo UI" panose="020B0604030504040204" pitchFamily="50" charset="-128"/>
            </a:rPr>
            <a:t>詳細項目入力</a:t>
          </a:r>
        </a:p>
      </xdr:txBody>
    </xdr:sp>
    <xdr:clientData/>
  </xdr:oneCellAnchor>
  <xdr:oneCellAnchor>
    <xdr:from>
      <xdr:col>2</xdr:col>
      <xdr:colOff>0</xdr:colOff>
      <xdr:row>81</xdr:row>
      <xdr:rowOff>41275</xdr:rowOff>
    </xdr:from>
    <xdr:ext cx="1080000" cy="288000"/>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0500" y="13649325"/>
          <a:ext cx="1080000" cy="288000"/>
        </a:xfrm>
        <a:prstGeom prst="rect">
          <a:avLst/>
        </a:prstGeom>
        <a:ln w="15875"/>
        <a:effectLst/>
      </xdr:spPr>
      <xdr:style>
        <a:lnRef idx="1">
          <a:schemeClr val="accent4"/>
        </a:lnRef>
        <a:fillRef idx="2">
          <a:schemeClr val="accent4"/>
        </a:fillRef>
        <a:effectRef idx="1">
          <a:schemeClr val="accent4"/>
        </a:effectRef>
        <a:fontRef idx="minor">
          <a:schemeClr val="dk1"/>
        </a:fontRef>
      </xdr:style>
      <xdr:txBody>
        <a:bodyPr vertOverflow="clip" horzOverflow="clip" wrap="none" tIns="0" bIns="0" rtlCol="0" anchor="ctr">
          <a:noAutofit/>
        </a:bodyPr>
        <a:lstStyle/>
        <a:p>
          <a:pPr algn="ctr"/>
          <a:r>
            <a:rPr kumimoji="1" lang="ja-JP" altLang="en-US" sz="1200">
              <a:latin typeface="Meiryo UI" panose="020B0604030504040204" pitchFamily="50" charset="-128"/>
              <a:ea typeface="Meiryo UI" panose="020B0604030504040204" pitchFamily="50" charset="-128"/>
            </a:rPr>
            <a:t>詳細試算結果</a:t>
          </a:r>
        </a:p>
      </xdr:txBody>
    </xdr:sp>
    <xdr:clientData/>
  </xdr:oneCellAnchor>
  <xdr:twoCellAnchor>
    <xdr:from>
      <xdr:col>6</xdr:col>
      <xdr:colOff>393700</xdr:colOff>
      <xdr:row>1</xdr:row>
      <xdr:rowOff>53975</xdr:rowOff>
    </xdr:from>
    <xdr:to>
      <xdr:col>16</xdr:col>
      <xdr:colOff>161925</xdr:colOff>
      <xdr:row>3</xdr:row>
      <xdr:rowOff>190500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251075" y="53975"/>
          <a:ext cx="5121275" cy="536575"/>
        </a:xfrm>
        <a:prstGeom prst="rect">
          <a:avLst/>
        </a:prstGeom>
        <a:gradFill>
          <a:gsLst>
            <a:gs pos="0">
              <a:schemeClr val="accent3">
                <a:lumMod val="60000"/>
                <a:lumOff val="40000"/>
              </a:schemeClr>
            </a:gs>
            <a:gs pos="58000">
              <a:schemeClr val="accent3">
                <a:tint val="37000"/>
                <a:satMod val="300000"/>
              </a:schemeClr>
            </a:gs>
            <a:gs pos="100000">
              <a:schemeClr val="accent3">
                <a:lumMod val="60000"/>
                <a:lumOff val="40000"/>
              </a:schemeClr>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b="1">
              <a:solidFill>
                <a:sysClr val="windowText" lastClr="000000"/>
              </a:solidFill>
              <a:effectLst/>
              <a:latin typeface="Meiryo UI" panose="020B0604030504040204" pitchFamily="50" charset="-128"/>
              <a:ea typeface="Meiryo UI" panose="020B0604030504040204" pitchFamily="50" charset="-128"/>
              <a:cs typeface="+mn-cs"/>
            </a:rPr>
            <a:t>和歌山県後期高齢者医療保険料試算</a:t>
          </a:r>
          <a:endParaRPr kumimoji="1" lang="ja-JP" altLang="en-US" sz="20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133349</xdr:colOff>
      <xdr:row>1</xdr:row>
      <xdr:rowOff>53975</xdr:rowOff>
    </xdr:from>
    <xdr:to>
      <xdr:col>6</xdr:col>
      <xdr:colOff>323850</xdr:colOff>
      <xdr:row>3</xdr:row>
      <xdr:rowOff>190500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3849" y="53975"/>
          <a:ext cx="1860551" cy="542925"/>
        </a:xfrm>
        <a:prstGeom prst="rect">
          <a:avLst/>
        </a:prstGeom>
        <a:gradFill>
          <a:gsLst>
            <a:gs pos="0">
              <a:schemeClr val="accent3">
                <a:lumMod val="60000"/>
                <a:lumOff val="40000"/>
              </a:schemeClr>
            </a:gs>
            <a:gs pos="58000">
              <a:schemeClr val="accent3">
                <a:tint val="37000"/>
                <a:satMod val="300000"/>
              </a:schemeClr>
            </a:gs>
            <a:gs pos="100000">
              <a:schemeClr val="accent3">
                <a:lumMod val="60000"/>
                <a:lumOff val="40000"/>
              </a:schemeClr>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000" b="1">
              <a:solidFill>
                <a:sysClr val="windowText" lastClr="000000"/>
              </a:solidFill>
              <a:effectLst/>
              <a:latin typeface="Meiryo UI" panose="020B0604030504040204" pitchFamily="50" charset="-128"/>
              <a:ea typeface="Meiryo UI" panose="020B0604030504040204" pitchFamily="50" charset="-128"/>
              <a:cs typeface="+mn-cs"/>
            </a:rPr>
            <a:t>平成</a:t>
          </a:r>
          <a:r>
            <a:rPr kumimoji="1" lang="en-US" altLang="ja-JP" sz="2000" b="1">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2000" b="1">
              <a:solidFill>
                <a:sysClr val="windowText" lastClr="000000"/>
              </a:solidFill>
              <a:effectLst/>
              <a:latin typeface="Meiryo UI" panose="020B0604030504040204" pitchFamily="50" charset="-128"/>
              <a:ea typeface="Meiryo UI" panose="020B0604030504040204" pitchFamily="50" charset="-128"/>
              <a:cs typeface="+mn-cs"/>
            </a:rPr>
            <a:t>年度</a:t>
          </a:r>
          <a:endParaRPr kumimoji="1" lang="ja-JP" altLang="en-US" sz="20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oneCellAnchor>
    <xdr:from>
      <xdr:col>2</xdr:col>
      <xdr:colOff>1466850</xdr:colOff>
      <xdr:row>42</xdr:row>
      <xdr:rowOff>73025</xdr:rowOff>
    </xdr:from>
    <xdr:ext cx="6696000" cy="252000"/>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657350" y="5705475"/>
          <a:ext cx="6696000" cy="252000"/>
        </a:xfrm>
        <a:prstGeom prst="rect">
          <a:avLst/>
        </a:prstGeom>
        <a:ln w="15875"/>
        <a:effectLst/>
      </xdr:spPr>
      <xdr:style>
        <a:lnRef idx="1">
          <a:schemeClr val="accent4"/>
        </a:lnRef>
        <a:fillRef idx="2">
          <a:schemeClr val="accent4"/>
        </a:fillRef>
        <a:effectRef idx="1">
          <a:schemeClr val="accent4"/>
        </a:effectRef>
        <a:fontRef idx="minor">
          <a:schemeClr val="dk1"/>
        </a:fontRef>
      </xdr:style>
      <xdr:txBody>
        <a:bodyPr vertOverflow="clip" horzOverflow="clip" wrap="non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試算結果は目安ですので、実際の後期高齢者医療保険料と異なる場合があります</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endParaRPr kumimoji="1" lang="ja-JP" altLang="en-US" sz="1200">
            <a:latin typeface="Meiryo UI" panose="020B0604030504040204" pitchFamily="50" charset="-128"/>
            <a:ea typeface="Meiryo UI" panose="020B0604030504040204" pitchFamily="50" charset="-128"/>
          </a:endParaRPr>
        </a:p>
      </xdr:txBody>
    </xdr:sp>
    <xdr:clientData/>
  </xdr:oneCellAnchor>
  <xdr:oneCellAnchor>
    <xdr:from>
      <xdr:col>2</xdr:col>
      <xdr:colOff>1466850</xdr:colOff>
      <xdr:row>50</xdr:row>
      <xdr:rowOff>19050</xdr:rowOff>
    </xdr:from>
    <xdr:ext cx="6696000" cy="504000"/>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657350" y="7302500"/>
          <a:ext cx="6696000" cy="504000"/>
        </a:xfrm>
        <a:prstGeom prst="rect">
          <a:avLst/>
        </a:prstGeom>
        <a:ln w="15875"/>
        <a:effectLst/>
      </xdr:spPr>
      <xdr:style>
        <a:lnRef idx="1">
          <a:schemeClr val="accent2"/>
        </a:lnRef>
        <a:fillRef idx="2">
          <a:schemeClr val="accent2"/>
        </a:fillRef>
        <a:effectRef idx="1">
          <a:schemeClr val="accent2"/>
        </a:effectRef>
        <a:fontRef idx="minor">
          <a:schemeClr val="dk1"/>
        </a:fontRef>
      </xdr:style>
      <xdr:txBody>
        <a:bodyPr vertOverflow="clip" horzOverflow="clip" wrap="square" tIns="0" bIns="0" rtlCol="0" anchor="ctr">
          <a:noAutofit/>
        </a:bodyPr>
        <a:lstStyle/>
        <a:p>
          <a:pPr algn="l"/>
          <a:r>
            <a:rPr kumimoji="1" lang="ja-JP" altLang="en-US" sz="1100">
              <a:solidFill>
                <a:schemeClr val="dk1"/>
              </a:solidFill>
              <a:effectLst/>
              <a:latin typeface="Meiryo UI" panose="020B0604030504040204" pitchFamily="50" charset="-128"/>
              <a:ea typeface="Meiryo UI" panose="020B0604030504040204" pitchFamily="50" charset="-128"/>
              <a:cs typeface="+mn-cs"/>
            </a:rPr>
            <a:t>より詳しく保険料を知りたい方は下記の項目を入力してください。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dk1"/>
              </a:solidFill>
              <a:effectLst/>
              <a:latin typeface="Meiryo UI" panose="020B0604030504040204" pitchFamily="50" charset="-128"/>
              <a:ea typeface="Meiryo UI" panose="020B0604030504040204" pitchFamily="50" charset="-128"/>
              <a:cs typeface="+mn-cs"/>
            </a:rPr>
            <a:t>（・新たに</a:t>
          </a:r>
          <a:r>
            <a:rPr kumimoji="1" lang="ja-JP" altLang="ja-JP" sz="1100">
              <a:solidFill>
                <a:schemeClr val="dk1"/>
              </a:solidFill>
              <a:effectLst/>
              <a:latin typeface="Meiryo UI" panose="020B0604030504040204" pitchFamily="50" charset="-128"/>
              <a:ea typeface="Meiryo UI" panose="020B0604030504040204" pitchFamily="50" charset="-128"/>
              <a:cs typeface="+mn-cs"/>
            </a:rPr>
            <a:t>加入される方</a:t>
          </a:r>
          <a:r>
            <a:rPr kumimoji="1" lang="ja-JP" altLang="en-US" sz="1100">
              <a:solidFill>
                <a:schemeClr val="dk1"/>
              </a:solidFill>
              <a:effectLst/>
              <a:latin typeface="Meiryo UI" panose="020B0604030504040204" pitchFamily="50" charset="-128"/>
              <a:ea typeface="Meiryo UI" panose="020B0604030504040204" pitchFamily="50" charset="-128"/>
              <a:cs typeface="+mn-cs"/>
            </a:rPr>
            <a:t>　・</a:t>
          </a:r>
          <a:r>
            <a:rPr kumimoji="1" lang="ja-JP" altLang="ja-JP" sz="1100">
              <a:solidFill>
                <a:schemeClr val="dk1"/>
              </a:solidFill>
              <a:effectLst/>
              <a:latin typeface="Meiryo UI" panose="020B0604030504040204" pitchFamily="50" charset="-128"/>
              <a:ea typeface="Meiryo UI" panose="020B0604030504040204" pitchFamily="50" charset="-128"/>
              <a:cs typeface="+mn-cs"/>
            </a:rPr>
            <a:t>他府県から転入され</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る</a:t>
          </a:r>
          <a:r>
            <a:rPr kumimoji="1" lang="ja-JP" altLang="ja-JP" sz="1100">
              <a:solidFill>
                <a:schemeClr val="dk1"/>
              </a:solidFill>
              <a:effectLst/>
              <a:latin typeface="Meiryo UI" panose="020B0604030504040204" pitchFamily="50" charset="-128"/>
              <a:ea typeface="Meiryo UI" panose="020B0604030504040204" pitchFamily="50" charset="-128"/>
              <a:cs typeface="+mn-cs"/>
            </a:rPr>
            <a:t>方</a:t>
          </a:r>
          <a:r>
            <a:rPr kumimoji="1" lang="ja-JP" altLang="en-US" sz="1100">
              <a:solidFill>
                <a:schemeClr val="dk1"/>
              </a:solidFill>
              <a:effectLst/>
              <a:latin typeface="Meiryo UI" panose="020B0604030504040204" pitchFamily="50" charset="-128"/>
              <a:ea typeface="Meiryo UI" panose="020B0604030504040204" pitchFamily="50" charset="-128"/>
              <a:cs typeface="+mn-cs"/>
            </a:rPr>
            <a:t>　・</a:t>
          </a:r>
          <a:r>
            <a:rPr kumimoji="1" lang="ja-JP" altLang="ja-JP" sz="1100">
              <a:solidFill>
                <a:schemeClr val="dk1"/>
              </a:solidFill>
              <a:effectLst/>
              <a:latin typeface="Meiryo UI" panose="020B0604030504040204" pitchFamily="50" charset="-128"/>
              <a:ea typeface="Meiryo UI" panose="020B0604030504040204" pitchFamily="50" charset="-128"/>
              <a:cs typeface="+mn-cs"/>
            </a:rPr>
            <a:t>被扶養者軽減</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に該当する</a:t>
          </a:r>
          <a:r>
            <a:rPr kumimoji="1" lang="ja-JP" altLang="ja-JP" sz="1100">
              <a:solidFill>
                <a:schemeClr val="dk1"/>
              </a:solidFill>
              <a:effectLst/>
              <a:latin typeface="Meiryo UI" panose="020B0604030504040204" pitchFamily="50" charset="-128"/>
              <a:ea typeface="Meiryo UI" panose="020B0604030504040204" pitchFamily="50" charset="-128"/>
              <a:cs typeface="+mn-cs"/>
            </a:rPr>
            <a:t>方など</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endParaRPr kumimoji="1" lang="ja-JP" altLang="en-US" sz="1200">
            <a:latin typeface="Meiryo UI" panose="020B0604030504040204" pitchFamily="50" charset="-128"/>
            <a:ea typeface="Meiryo UI" panose="020B0604030504040204" pitchFamily="50" charset="-128"/>
          </a:endParaRPr>
        </a:p>
      </xdr:txBody>
    </xdr:sp>
    <xdr:clientData/>
  </xdr:oneCellAnchor>
  <xdr:oneCellAnchor>
    <xdr:from>
      <xdr:col>2</xdr:col>
      <xdr:colOff>1466849</xdr:colOff>
      <xdr:row>5</xdr:row>
      <xdr:rowOff>79375</xdr:rowOff>
    </xdr:from>
    <xdr:ext cx="4857751" cy="252000"/>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657349" y="879475"/>
          <a:ext cx="4857751" cy="252000"/>
        </a:xfrm>
        <a:prstGeom prst="rect">
          <a:avLst/>
        </a:prstGeom>
        <a:ln w="15875"/>
        <a:effectLst/>
      </xdr:spPr>
      <xdr:style>
        <a:lnRef idx="1">
          <a:schemeClr val="accent2"/>
        </a:lnRef>
        <a:fillRef idx="2">
          <a:schemeClr val="accent2"/>
        </a:fillRef>
        <a:effectRef idx="1">
          <a:schemeClr val="accent2"/>
        </a:effectRef>
        <a:fontRef idx="minor">
          <a:schemeClr val="dk1"/>
        </a:fontRef>
      </xdr:style>
      <xdr:txBody>
        <a:bodyPr vertOverflow="clip" horzOverflow="clip" wrap="square" tIns="0" bIns="0" rtlCol="0" anchor="ctr">
          <a:noAutofit/>
        </a:bodyPr>
        <a:lstStyle/>
        <a:p>
          <a:pPr algn="l"/>
          <a:r>
            <a:rPr kumimoji="1" lang="ja-JP" altLang="en-US" sz="1100">
              <a:solidFill>
                <a:schemeClr val="dk1"/>
              </a:solidFill>
              <a:effectLst/>
              <a:latin typeface="Meiryo UI" panose="020B0604030504040204" pitchFamily="50" charset="-128"/>
              <a:ea typeface="Meiryo UI" panose="020B0604030504040204" pitchFamily="50" charset="-128"/>
              <a:cs typeface="+mn-cs"/>
            </a:rPr>
            <a:t>世帯員のうち、世帯主および被保険者の状況を入力してください。</a:t>
          </a:r>
          <a:endParaRPr kumimoji="1" lang="ja-JP" altLang="en-US" sz="1200">
            <a:latin typeface="Meiryo UI" panose="020B0604030504040204" pitchFamily="50" charset="-128"/>
            <a:ea typeface="Meiryo UI" panose="020B0604030504040204" pitchFamily="50" charset="-128"/>
          </a:endParaRPr>
        </a:p>
      </xdr:txBody>
    </xdr:sp>
    <xdr:clientData/>
  </xdr:oneCellAnchor>
  <xdr:oneCellAnchor>
    <xdr:from>
      <xdr:col>2</xdr:col>
      <xdr:colOff>1466850</xdr:colOff>
      <xdr:row>81</xdr:row>
      <xdr:rowOff>82550</xdr:rowOff>
    </xdr:from>
    <xdr:ext cx="6696000" cy="252000"/>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657350" y="13690600"/>
          <a:ext cx="6696000" cy="252000"/>
        </a:xfrm>
        <a:prstGeom prst="rect">
          <a:avLst/>
        </a:prstGeom>
        <a:ln w="15875"/>
        <a:effectLst/>
      </xdr:spPr>
      <xdr:style>
        <a:lnRef idx="1">
          <a:schemeClr val="accent4"/>
        </a:lnRef>
        <a:fillRef idx="2">
          <a:schemeClr val="accent4"/>
        </a:fillRef>
        <a:effectRef idx="1">
          <a:schemeClr val="accent4"/>
        </a:effectRef>
        <a:fontRef idx="minor">
          <a:schemeClr val="dk1"/>
        </a:fontRef>
      </xdr:style>
      <xdr:txBody>
        <a:bodyPr vertOverflow="clip" horzOverflow="clip" wrap="non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試算結果は目安ですので、実際の後期高齢者医療保険料と異なる場合があります</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endParaRPr kumimoji="1" lang="ja-JP" altLang="en-US" sz="1200">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xdr:row>
      <xdr:rowOff>114300</xdr:rowOff>
    </xdr:from>
    <xdr:to>
      <xdr:col>8</xdr:col>
      <xdr:colOff>638175</xdr:colOff>
      <xdr:row>60</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42900" y="285750"/>
          <a:ext cx="7419975" cy="10001250"/>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590549</xdr:colOff>
      <xdr:row>2</xdr:row>
      <xdr:rowOff>38101</xdr:rowOff>
    </xdr:from>
    <xdr:to>
      <xdr:col>8</xdr:col>
      <xdr:colOff>304800</xdr:colOff>
      <xdr:row>7</xdr:row>
      <xdr:rowOff>19051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0549" y="381001"/>
          <a:ext cx="6838951" cy="838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a:solidFill>
                <a:schemeClr val="lt1"/>
              </a:solidFill>
              <a:effectLst/>
              <a:latin typeface="ＭＳ Ｐゴシック" panose="020B0600070205080204" pitchFamily="50" charset="-128"/>
              <a:ea typeface="ＭＳ Ｐゴシック" panose="020B0600070205080204" pitchFamily="50" charset="-128"/>
              <a:cs typeface="+mn-cs"/>
            </a:rPr>
            <a:t>権利者の許可なく、著作物の全部または一部の複製、転用、配布、販売等の二次利用を行うことを禁止します</a:t>
          </a:r>
          <a:endParaRPr lang="en-US" altLang="ja-JP" sz="1100" b="1" i="0">
            <a:solidFill>
              <a:schemeClr val="lt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b="1" i="0">
            <a:solidFill>
              <a:schemeClr val="lt1"/>
            </a:solidFill>
            <a:effectLst/>
            <a:latin typeface="ＭＳ Ｐゴシック" panose="020B0600070205080204" pitchFamily="50" charset="-128"/>
            <a:ea typeface="ＭＳ Ｐゴシック" panose="020B0600070205080204" pitchFamily="50" charset="-128"/>
            <a:cs typeface="+mn-cs"/>
          </a:endParaRPr>
        </a:p>
        <a:p>
          <a:pPr algn="l"/>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　</a:t>
          </a:r>
          <a:r>
            <a:rPr kumimoji="1" lang="en-US" altLang="ja-JP" sz="1100" b="1">
              <a:latin typeface="ＭＳ Ｐゴシック" panose="020B0600070205080204" pitchFamily="50" charset="-128"/>
              <a:ea typeface="ＭＳ Ｐゴシック" panose="020B0600070205080204" pitchFamily="50" charset="-128"/>
            </a:rPr>
            <a:t>2018</a:t>
          </a:r>
          <a:r>
            <a:rPr kumimoji="1" lang="ja-JP" altLang="en-US" sz="1100" b="1">
              <a:latin typeface="ＭＳ Ｐゴシック" panose="020B0600070205080204" pitchFamily="50" charset="-128"/>
              <a:ea typeface="ＭＳ Ｐゴシック" panose="020B0600070205080204" pitchFamily="50" charset="-128"/>
            </a:rPr>
            <a:t>　吹上システム株式会社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220"/>
  <sheetViews>
    <sheetView showGridLines="0" showRowColHeaders="0" tabSelected="1" topLeftCell="A2" zoomScaleNormal="100" zoomScaleSheetLayoutView="100" workbookViewId="0">
      <selection activeCell="G14" sqref="G14"/>
    </sheetView>
  </sheetViews>
  <sheetFormatPr defaultColWidth="2.5" defaultRowHeight="15.75" x14ac:dyDescent="0.15"/>
  <cols>
    <col min="1" max="1" width="1.25" style="52" customWidth="1"/>
    <col min="2" max="2" width="1.25" style="43" customWidth="1"/>
    <col min="3" max="3" width="19.375" style="43" bestFit="1" customWidth="1"/>
    <col min="4" max="4" width="1.25" style="44" customWidth="1"/>
    <col min="5" max="5" width="16.25" style="159" hidden="1" customWidth="1"/>
    <col min="6" max="6" width="1.25" style="44" customWidth="1"/>
    <col min="7" max="7" width="14.375" style="43" customWidth="1"/>
    <col min="8" max="8" width="3" style="43" bestFit="1" customWidth="1"/>
    <col min="9" max="9" width="1.25" style="43" customWidth="1"/>
    <col min="10" max="10" width="14.375" style="43" customWidth="1"/>
    <col min="11" max="11" width="3" style="43" bestFit="1" customWidth="1"/>
    <col min="12" max="12" width="1.25" style="43" customWidth="1"/>
    <col min="13" max="13" width="14.375" style="43" customWidth="1"/>
    <col min="14" max="14" width="3" style="43" bestFit="1" customWidth="1"/>
    <col min="15" max="15" width="1.25" style="43" customWidth="1"/>
    <col min="16" max="16" width="14.375" style="43" customWidth="1"/>
    <col min="17" max="17" width="3" style="43" bestFit="1" customWidth="1"/>
    <col min="18" max="18" width="1.25" style="43" customWidth="1"/>
    <col min="19" max="19" width="14.375" style="43" customWidth="1"/>
    <col min="20" max="20" width="3" style="43" bestFit="1" customWidth="1"/>
    <col min="21" max="21" width="1.25" style="43" customWidth="1"/>
    <col min="22" max="22" width="1.25" style="52" customWidth="1"/>
    <col min="23" max="23" width="0.5" style="152" customWidth="1"/>
    <col min="24" max="24" width="2.5" style="52" customWidth="1"/>
    <col min="25" max="25" width="2.5" style="52"/>
    <col min="26" max="26" width="2.5" style="52" customWidth="1"/>
    <col min="27" max="16384" width="2.5" style="52"/>
  </cols>
  <sheetData>
    <row r="1" spans="1:23" hidden="1" x14ac:dyDescent="0.15">
      <c r="E1" s="63"/>
      <c r="W1" s="92"/>
    </row>
    <row r="2" spans="1:23" x14ac:dyDescent="0.15">
      <c r="E2" s="63"/>
      <c r="W2" s="92"/>
    </row>
    <row r="3" spans="1:23" x14ac:dyDescent="0.15">
      <c r="E3" s="63"/>
      <c r="S3" s="43" t="s">
        <v>64</v>
      </c>
      <c r="W3" s="92"/>
    </row>
    <row r="4" spans="1:23" x14ac:dyDescent="0.15">
      <c r="E4" s="63"/>
      <c r="S4" s="87">
        <f ca="1">TODAY()</f>
        <v>43516</v>
      </c>
      <c r="W4" s="92"/>
    </row>
    <row r="5" spans="1:23" x14ac:dyDescent="0.15">
      <c r="E5" s="63"/>
      <c r="W5" s="92"/>
    </row>
    <row r="6" spans="1:23" x14ac:dyDescent="0.15">
      <c r="E6" s="63"/>
      <c r="W6" s="92"/>
    </row>
    <row r="7" spans="1:23" x14ac:dyDescent="0.15">
      <c r="E7" s="63"/>
      <c r="W7" s="92"/>
    </row>
    <row r="8" spans="1:23" ht="7.5" customHeight="1" x14ac:dyDescent="0.15">
      <c r="A8" s="45"/>
      <c r="B8" s="46"/>
      <c r="C8" s="46"/>
      <c r="D8" s="47"/>
      <c r="E8" s="64"/>
      <c r="F8" s="47"/>
      <c r="G8" s="46"/>
      <c r="H8" s="46"/>
      <c r="I8" s="46"/>
      <c r="J8" s="46"/>
      <c r="K8" s="46"/>
      <c r="L8" s="46"/>
      <c r="M8" s="46"/>
      <c r="N8" s="46"/>
      <c r="O8" s="46"/>
      <c r="P8" s="46"/>
      <c r="Q8" s="46"/>
      <c r="R8" s="46"/>
      <c r="S8" s="46"/>
      <c r="T8" s="46"/>
      <c r="U8" s="46"/>
      <c r="V8" s="45"/>
      <c r="W8" s="93"/>
    </row>
    <row r="9" spans="1:23" ht="36" customHeight="1" x14ac:dyDescent="0.15">
      <c r="A9" s="45"/>
      <c r="B9" s="46"/>
      <c r="C9" s="46"/>
      <c r="D9" s="47"/>
      <c r="E9" s="64"/>
      <c r="F9" s="47"/>
      <c r="G9" s="48" t="s">
        <v>44</v>
      </c>
      <c r="H9" s="46"/>
      <c r="I9" s="46"/>
      <c r="J9" s="49" t="s">
        <v>45</v>
      </c>
      <c r="K9" s="46"/>
      <c r="L9" s="46"/>
      <c r="M9" s="49" t="s">
        <v>46</v>
      </c>
      <c r="N9" s="46"/>
      <c r="O9" s="46"/>
      <c r="P9" s="49" t="s">
        <v>47</v>
      </c>
      <c r="Q9" s="46"/>
      <c r="R9" s="46"/>
      <c r="S9" s="49" t="s">
        <v>48</v>
      </c>
      <c r="T9" s="46"/>
      <c r="U9" s="46"/>
      <c r="V9" s="45"/>
      <c r="W9" s="92"/>
    </row>
    <row r="10" spans="1:23" ht="7.5" customHeight="1" x14ac:dyDescent="0.15">
      <c r="A10" s="45"/>
      <c r="B10" s="46"/>
      <c r="C10" s="46"/>
      <c r="D10" s="47"/>
      <c r="E10" s="64"/>
      <c r="F10" s="47"/>
      <c r="G10" s="46"/>
      <c r="H10" s="46"/>
      <c r="I10" s="46"/>
      <c r="J10" s="46"/>
      <c r="K10" s="46"/>
      <c r="L10" s="46"/>
      <c r="M10" s="46"/>
      <c r="N10" s="46"/>
      <c r="O10" s="46"/>
      <c r="P10" s="46"/>
      <c r="Q10" s="46"/>
      <c r="R10" s="46"/>
      <c r="S10" s="46"/>
      <c r="T10" s="46"/>
      <c r="U10" s="46"/>
      <c r="V10" s="45"/>
      <c r="W10" s="93"/>
    </row>
    <row r="11" spans="1:23" hidden="1" x14ac:dyDescent="0.15">
      <c r="A11" s="45"/>
      <c r="B11" s="69"/>
      <c r="C11" s="67">
        <f ca="1">TODAY()</f>
        <v>43516</v>
      </c>
      <c r="D11" s="68"/>
      <c r="E11" s="64" t="s">
        <v>51</v>
      </c>
      <c r="F11" s="68"/>
      <c r="G11" s="69"/>
      <c r="H11" s="69"/>
      <c r="I11" s="69"/>
      <c r="J11" s="69"/>
      <c r="K11" s="69"/>
      <c r="L11" s="69"/>
      <c r="M11" s="69"/>
      <c r="N11" s="69"/>
      <c r="O11" s="69"/>
      <c r="P11" s="69"/>
      <c r="Q11" s="69"/>
      <c r="R11" s="69"/>
      <c r="S11" s="69"/>
      <c r="T11" s="69"/>
      <c r="U11" s="69"/>
      <c r="V11" s="45"/>
      <c r="W11" s="93"/>
    </row>
    <row r="12" spans="1:23" ht="22.5" customHeight="1" x14ac:dyDescent="0.15">
      <c r="A12" s="45"/>
      <c r="B12" s="46"/>
      <c r="C12" s="216" t="s">
        <v>156</v>
      </c>
      <c r="D12" s="216"/>
      <c r="E12" s="216"/>
      <c r="F12" s="216"/>
      <c r="G12" s="216"/>
      <c r="H12" s="216"/>
      <c r="I12" s="216"/>
      <c r="J12" s="216"/>
      <c r="K12" s="216"/>
      <c r="L12" s="216"/>
      <c r="M12" s="216"/>
      <c r="N12" s="216"/>
      <c r="O12" s="216"/>
      <c r="P12" s="216"/>
      <c r="Q12" s="216"/>
      <c r="R12" s="216"/>
      <c r="S12" s="216"/>
      <c r="T12" s="88"/>
      <c r="U12" s="46"/>
      <c r="V12" s="45"/>
      <c r="W12" s="93"/>
    </row>
    <row r="13" spans="1:23" ht="7.5" customHeight="1" x14ac:dyDescent="0.15">
      <c r="A13" s="45"/>
      <c r="B13" s="46"/>
      <c r="C13" s="51"/>
      <c r="D13" s="47"/>
      <c r="E13" s="64"/>
      <c r="F13" s="47"/>
      <c r="G13" s="42"/>
      <c r="H13" s="46"/>
      <c r="I13" s="46"/>
      <c r="J13" s="42"/>
      <c r="K13" s="46"/>
      <c r="L13" s="46"/>
      <c r="M13" s="42"/>
      <c r="N13" s="46"/>
      <c r="O13" s="46"/>
      <c r="P13" s="42"/>
      <c r="Q13" s="46"/>
      <c r="R13" s="46"/>
      <c r="S13" s="42"/>
      <c r="T13" s="46"/>
      <c r="U13" s="46"/>
      <c r="V13" s="45"/>
      <c r="W13" s="93"/>
    </row>
    <row r="14" spans="1:23" ht="30" customHeight="1" x14ac:dyDescent="0.2">
      <c r="A14" s="45"/>
      <c r="B14" s="46"/>
      <c r="C14" s="49" t="s">
        <v>49</v>
      </c>
      <c r="D14" s="47"/>
      <c r="E14" s="64"/>
      <c r="F14" s="47"/>
      <c r="G14" s="195"/>
      <c r="H14" s="59" t="s">
        <v>33</v>
      </c>
      <c r="I14" s="46"/>
      <c r="J14" s="195"/>
      <c r="K14" s="59" t="s">
        <v>33</v>
      </c>
      <c r="L14" s="46"/>
      <c r="M14" s="195"/>
      <c r="N14" s="59" t="s">
        <v>33</v>
      </c>
      <c r="O14" s="46"/>
      <c r="P14" s="195"/>
      <c r="Q14" s="59" t="s">
        <v>33</v>
      </c>
      <c r="R14" s="46"/>
      <c r="S14" s="195"/>
      <c r="T14" s="59" t="s">
        <v>33</v>
      </c>
      <c r="U14" s="46"/>
      <c r="V14" s="45"/>
      <c r="W14" s="93"/>
    </row>
    <row r="15" spans="1:23" ht="7.5" customHeight="1" x14ac:dyDescent="0.15">
      <c r="A15" s="45"/>
      <c r="B15" s="46"/>
      <c r="C15" s="46"/>
      <c r="D15" s="47"/>
      <c r="E15" s="64"/>
      <c r="F15" s="47"/>
      <c r="G15" s="46"/>
      <c r="H15" s="46"/>
      <c r="I15" s="46"/>
      <c r="J15" s="46"/>
      <c r="K15" s="46"/>
      <c r="L15" s="46"/>
      <c r="M15" s="46"/>
      <c r="N15" s="46"/>
      <c r="O15" s="46"/>
      <c r="P15" s="46"/>
      <c r="Q15" s="46"/>
      <c r="R15" s="46"/>
      <c r="S15" s="46"/>
      <c r="T15" s="46"/>
      <c r="U15" s="46"/>
      <c r="V15" s="45"/>
      <c r="W15" s="93"/>
    </row>
    <row r="16" spans="1:23" ht="22.5" customHeight="1" x14ac:dyDescent="0.15">
      <c r="A16" s="45"/>
      <c r="B16" s="46"/>
      <c r="C16" s="216" t="s">
        <v>144</v>
      </c>
      <c r="D16" s="216"/>
      <c r="E16" s="216"/>
      <c r="F16" s="216"/>
      <c r="G16" s="216"/>
      <c r="H16" s="216"/>
      <c r="I16" s="216"/>
      <c r="J16" s="216"/>
      <c r="K16" s="216"/>
      <c r="L16" s="216"/>
      <c r="M16" s="216"/>
      <c r="N16" s="216"/>
      <c r="O16" s="216"/>
      <c r="P16" s="216"/>
      <c r="Q16" s="216"/>
      <c r="R16" s="216"/>
      <c r="S16" s="88"/>
      <c r="T16" s="88"/>
      <c r="U16" s="46"/>
      <c r="V16" s="45"/>
      <c r="W16" s="93"/>
    </row>
    <row r="17" spans="1:23" hidden="1" x14ac:dyDescent="0.25">
      <c r="A17" s="45"/>
      <c r="B17" s="69"/>
      <c r="C17" s="70"/>
      <c r="D17" s="68"/>
      <c r="E17" s="64" t="s">
        <v>53</v>
      </c>
      <c r="F17" s="68"/>
      <c r="G17" s="69" t="str">
        <f>IF(G14&gt;=63,G14,"")</f>
        <v/>
      </c>
      <c r="H17" s="71"/>
      <c r="I17" s="69"/>
      <c r="J17" s="144" t="str">
        <f>IF(J14&gt;=63,J14,"")</f>
        <v/>
      </c>
      <c r="K17" s="71"/>
      <c r="L17" s="69"/>
      <c r="M17" s="144" t="str">
        <f>IF(M14&gt;=63,M14,"")</f>
        <v/>
      </c>
      <c r="N17" s="71"/>
      <c r="O17" s="69"/>
      <c r="P17" s="144" t="str">
        <f>IF(P14&gt;=63,P14,"")</f>
        <v/>
      </c>
      <c r="Q17" s="71"/>
      <c r="R17" s="69"/>
      <c r="S17" s="144" t="str">
        <f>IF(S14&gt;=63,S14,"")</f>
        <v/>
      </c>
      <c r="T17" s="71"/>
      <c r="U17" s="69"/>
      <c r="V17" s="45"/>
      <c r="W17" s="93"/>
    </row>
    <row r="18" spans="1:23" ht="33" customHeight="1" x14ac:dyDescent="0.15">
      <c r="A18" s="45"/>
      <c r="B18" s="46"/>
      <c r="C18" s="46"/>
      <c r="D18" s="46"/>
      <c r="E18" s="69"/>
      <c r="F18" s="217"/>
      <c r="G18" s="217"/>
      <c r="H18" s="217"/>
      <c r="I18" s="217"/>
      <c r="J18" s="46"/>
      <c r="K18" s="46"/>
      <c r="L18" s="46"/>
      <c r="M18" s="46"/>
      <c r="N18" s="46"/>
      <c r="O18" s="46"/>
      <c r="P18" s="46"/>
      <c r="Q18" s="46"/>
      <c r="R18" s="46"/>
      <c r="S18" s="46"/>
      <c r="T18" s="46"/>
      <c r="U18" s="46"/>
      <c r="V18" s="45"/>
      <c r="W18" s="93"/>
    </row>
    <row r="19" spans="1:23" s="133" customFormat="1" hidden="1" x14ac:dyDescent="0.15">
      <c r="A19" s="120"/>
      <c r="B19" s="144"/>
      <c r="C19" s="70"/>
      <c r="D19" s="123"/>
      <c r="E19" s="122"/>
      <c r="F19" s="123"/>
      <c r="G19" s="157"/>
      <c r="H19" s="144"/>
      <c r="I19" s="144"/>
      <c r="J19" s="157"/>
      <c r="K19" s="144"/>
      <c r="L19" s="144"/>
      <c r="M19" s="157"/>
      <c r="N19" s="144"/>
      <c r="O19" s="144"/>
      <c r="P19" s="157"/>
      <c r="Q19" s="144"/>
      <c r="R19" s="144"/>
      <c r="S19" s="157"/>
      <c r="T19" s="144"/>
      <c r="U19" s="144"/>
      <c r="V19" s="120"/>
      <c r="W19" s="144"/>
    </row>
    <row r="20" spans="1:23" s="133" customFormat="1" hidden="1" x14ac:dyDescent="0.15">
      <c r="A20" s="120"/>
      <c r="B20" s="144"/>
      <c r="C20" s="144"/>
      <c r="D20" s="123"/>
      <c r="E20" s="122"/>
      <c r="F20" s="123"/>
      <c r="G20" s="144"/>
      <c r="H20" s="144"/>
      <c r="I20" s="144"/>
      <c r="J20" s="144"/>
      <c r="K20" s="144"/>
      <c r="L20" s="144"/>
      <c r="M20" s="144"/>
      <c r="N20" s="144"/>
      <c r="O20" s="144"/>
      <c r="P20" s="144"/>
      <c r="Q20" s="144"/>
      <c r="R20" s="144"/>
      <c r="S20" s="144"/>
      <c r="T20" s="144"/>
      <c r="U20" s="144"/>
      <c r="V20" s="120"/>
      <c r="W20" s="144"/>
    </row>
    <row r="21" spans="1:23" s="133" customFormat="1" ht="15.75" hidden="1" customHeight="1" x14ac:dyDescent="0.15">
      <c r="A21" s="120"/>
      <c r="B21" s="144"/>
      <c r="C21" s="144"/>
      <c r="D21" s="123"/>
      <c r="E21" s="65"/>
      <c r="F21" s="123"/>
      <c r="G21" s="144"/>
      <c r="H21" s="144"/>
      <c r="I21" s="144"/>
      <c r="J21" s="144"/>
      <c r="K21" s="144"/>
      <c r="L21" s="144"/>
      <c r="M21" s="144"/>
      <c r="N21" s="144"/>
      <c r="O21" s="144"/>
      <c r="P21" s="144"/>
      <c r="Q21" s="144"/>
      <c r="R21" s="144"/>
      <c r="S21" s="144"/>
      <c r="T21" s="144"/>
      <c r="U21" s="144"/>
      <c r="V21" s="120"/>
      <c r="W21" s="144"/>
    </row>
    <row r="22" spans="1:23" s="133" customFormat="1" ht="15.75" hidden="1" customHeight="1" x14ac:dyDescent="0.15">
      <c r="A22" s="120"/>
      <c r="B22" s="144"/>
      <c r="C22" s="144"/>
      <c r="D22" s="123"/>
      <c r="E22" s="158"/>
      <c r="F22" s="123"/>
      <c r="G22" s="144"/>
      <c r="H22" s="144"/>
      <c r="I22" s="144"/>
      <c r="J22" s="144"/>
      <c r="K22" s="144"/>
      <c r="L22" s="144"/>
      <c r="M22" s="144"/>
      <c r="N22" s="144"/>
      <c r="O22" s="144"/>
      <c r="P22" s="144"/>
      <c r="Q22" s="144"/>
      <c r="R22" s="144"/>
      <c r="S22" s="144"/>
      <c r="T22" s="144"/>
      <c r="U22" s="144"/>
      <c r="V22" s="120"/>
      <c r="W22" s="144"/>
    </row>
    <row r="23" spans="1:23" s="133" customFormat="1" hidden="1" x14ac:dyDescent="0.15">
      <c r="A23" s="120"/>
      <c r="B23" s="144"/>
      <c r="C23" s="144"/>
      <c r="D23" s="123"/>
      <c r="E23" s="122"/>
      <c r="F23" s="123"/>
      <c r="G23" s="144"/>
      <c r="H23" s="144"/>
      <c r="I23" s="144"/>
      <c r="J23" s="144"/>
      <c r="K23" s="144"/>
      <c r="L23" s="144"/>
      <c r="M23" s="144"/>
      <c r="N23" s="144"/>
      <c r="O23" s="144"/>
      <c r="P23" s="144"/>
      <c r="Q23" s="144"/>
      <c r="R23" s="144"/>
      <c r="S23" s="144"/>
      <c r="T23" s="144"/>
      <c r="U23" s="144"/>
      <c r="V23" s="120"/>
      <c r="W23" s="144"/>
    </row>
    <row r="24" spans="1:23" s="133" customFormat="1" hidden="1" x14ac:dyDescent="0.15">
      <c r="A24" s="120"/>
      <c r="B24" s="144"/>
      <c r="C24" s="157"/>
      <c r="D24" s="123"/>
      <c r="E24" s="122"/>
      <c r="F24" s="123"/>
      <c r="G24" s="157"/>
      <c r="H24" s="144"/>
      <c r="I24" s="144"/>
      <c r="J24" s="157"/>
      <c r="K24" s="144"/>
      <c r="L24" s="144"/>
      <c r="M24" s="157"/>
      <c r="N24" s="144"/>
      <c r="O24" s="144"/>
      <c r="P24" s="157"/>
      <c r="Q24" s="144"/>
      <c r="R24" s="144"/>
      <c r="S24" s="157"/>
      <c r="T24" s="144"/>
      <c r="U24" s="144"/>
      <c r="V24" s="120"/>
      <c r="W24" s="144"/>
    </row>
    <row r="25" spans="1:23" s="133" customFormat="1" hidden="1" x14ac:dyDescent="0.15">
      <c r="A25" s="120"/>
      <c r="B25" s="144"/>
      <c r="C25" s="144"/>
      <c r="D25" s="123"/>
      <c r="E25" s="122"/>
      <c r="F25" s="123"/>
      <c r="G25" s="144"/>
      <c r="H25" s="144"/>
      <c r="I25" s="144"/>
      <c r="J25" s="144"/>
      <c r="K25" s="144"/>
      <c r="L25" s="144"/>
      <c r="M25" s="144"/>
      <c r="N25" s="144"/>
      <c r="O25" s="144"/>
      <c r="P25" s="144"/>
      <c r="Q25" s="144"/>
      <c r="R25" s="144"/>
      <c r="S25" s="144"/>
      <c r="T25" s="144"/>
      <c r="U25" s="144"/>
      <c r="V25" s="120"/>
      <c r="W25" s="144"/>
    </row>
    <row r="26" spans="1:23" s="133" customFormat="1" hidden="1" x14ac:dyDescent="0.15">
      <c r="A26" s="120"/>
      <c r="B26" s="144"/>
      <c r="C26" s="70"/>
      <c r="D26" s="123"/>
      <c r="E26" s="122"/>
      <c r="F26" s="123"/>
      <c r="G26" s="144"/>
      <c r="H26" s="144"/>
      <c r="I26" s="144"/>
      <c r="J26" s="144"/>
      <c r="K26" s="144"/>
      <c r="L26" s="144"/>
      <c r="M26" s="144"/>
      <c r="N26" s="144"/>
      <c r="O26" s="144"/>
      <c r="P26" s="144"/>
      <c r="Q26" s="144"/>
      <c r="R26" s="144"/>
      <c r="S26" s="144"/>
      <c r="T26" s="144"/>
      <c r="U26" s="144"/>
      <c r="V26" s="120"/>
      <c r="W26" s="144"/>
    </row>
    <row r="27" spans="1:23" s="133" customFormat="1" hidden="1" x14ac:dyDescent="0.15">
      <c r="A27" s="120"/>
      <c r="B27" s="144"/>
      <c r="C27" s="70"/>
      <c r="D27" s="123"/>
      <c r="E27" s="122"/>
      <c r="F27" s="123"/>
      <c r="G27" s="144"/>
      <c r="H27" s="144"/>
      <c r="I27" s="144"/>
      <c r="J27" s="144"/>
      <c r="K27" s="144"/>
      <c r="L27" s="144"/>
      <c r="M27" s="144"/>
      <c r="N27" s="144"/>
      <c r="O27" s="144"/>
      <c r="P27" s="144"/>
      <c r="Q27" s="144"/>
      <c r="R27" s="144"/>
      <c r="S27" s="144"/>
      <c r="T27" s="144"/>
      <c r="U27" s="144"/>
      <c r="V27" s="120"/>
      <c r="W27" s="144"/>
    </row>
    <row r="28" spans="1:23" s="133" customFormat="1" hidden="1" x14ac:dyDescent="0.15">
      <c r="A28" s="120"/>
      <c r="B28" s="144"/>
      <c r="C28" s="70"/>
      <c r="D28" s="123"/>
      <c r="E28" s="122"/>
      <c r="F28" s="123"/>
      <c r="G28" s="144"/>
      <c r="H28" s="144"/>
      <c r="I28" s="144"/>
      <c r="J28" s="144"/>
      <c r="K28" s="144"/>
      <c r="L28" s="144"/>
      <c r="M28" s="144"/>
      <c r="N28" s="144"/>
      <c r="O28" s="144"/>
      <c r="P28" s="144"/>
      <c r="Q28" s="144"/>
      <c r="R28" s="144"/>
      <c r="S28" s="144"/>
      <c r="T28" s="144"/>
      <c r="U28" s="144"/>
      <c r="V28" s="120"/>
      <c r="W28" s="144"/>
    </row>
    <row r="29" spans="1:23" s="133" customFormat="1" hidden="1" x14ac:dyDescent="0.15">
      <c r="A29" s="120"/>
      <c r="B29" s="144"/>
      <c r="C29" s="157"/>
      <c r="D29" s="123"/>
      <c r="E29" s="105"/>
      <c r="F29" s="123"/>
      <c r="G29" s="144"/>
      <c r="H29" s="144"/>
      <c r="I29" s="144"/>
      <c r="J29" s="144"/>
      <c r="K29" s="144"/>
      <c r="L29" s="144"/>
      <c r="M29" s="144"/>
      <c r="N29" s="144"/>
      <c r="O29" s="144"/>
      <c r="P29" s="144"/>
      <c r="Q29" s="144"/>
      <c r="R29" s="144"/>
      <c r="S29" s="144"/>
      <c r="T29" s="144"/>
      <c r="U29" s="144"/>
      <c r="V29" s="120"/>
      <c r="W29" s="144"/>
    </row>
    <row r="30" spans="1:23" s="133" customFormat="1" hidden="1" x14ac:dyDescent="0.15">
      <c r="A30" s="120"/>
      <c r="B30" s="144"/>
      <c r="C30" s="157"/>
      <c r="D30" s="123"/>
      <c r="E30" s="122"/>
      <c r="F30" s="123"/>
      <c r="G30" s="157"/>
      <c r="H30" s="144"/>
      <c r="I30" s="144"/>
      <c r="J30" s="157"/>
      <c r="K30" s="144"/>
      <c r="L30" s="144"/>
      <c r="M30" s="157"/>
      <c r="N30" s="144"/>
      <c r="O30" s="144"/>
      <c r="P30" s="157"/>
      <c r="Q30" s="144"/>
      <c r="R30" s="144"/>
      <c r="S30" s="157"/>
      <c r="T30" s="144"/>
      <c r="U30" s="144"/>
      <c r="V30" s="120"/>
      <c r="W30" s="144"/>
    </row>
    <row r="31" spans="1:23" s="133" customFormat="1" hidden="1" x14ac:dyDescent="0.15">
      <c r="A31" s="120"/>
      <c r="B31" s="144"/>
      <c r="C31" s="144"/>
      <c r="D31" s="123"/>
      <c r="E31" s="122"/>
      <c r="F31" s="123"/>
      <c r="G31" s="144"/>
      <c r="H31" s="144"/>
      <c r="I31" s="144"/>
      <c r="J31" s="153"/>
      <c r="K31" s="144"/>
      <c r="L31" s="144"/>
      <c r="M31" s="144"/>
      <c r="N31" s="144"/>
      <c r="O31" s="144"/>
      <c r="P31" s="144"/>
      <c r="Q31" s="144"/>
      <c r="R31" s="144"/>
      <c r="S31" s="144"/>
      <c r="T31" s="144"/>
      <c r="U31" s="144"/>
      <c r="V31" s="120"/>
      <c r="W31" s="144"/>
    </row>
    <row r="32" spans="1:23" s="133" customFormat="1" hidden="1" x14ac:dyDescent="0.15">
      <c r="A32" s="120"/>
      <c r="B32" s="154"/>
      <c r="C32" s="154"/>
      <c r="D32" s="155"/>
      <c r="E32" s="156" t="s">
        <v>30</v>
      </c>
      <c r="F32" s="155"/>
      <c r="G32" s="154">
        <f>G69</f>
        <v>0</v>
      </c>
      <c r="H32" s="154"/>
      <c r="I32" s="154"/>
      <c r="J32" s="154">
        <f>J69</f>
        <v>0</v>
      </c>
      <c r="K32" s="154"/>
      <c r="L32" s="154"/>
      <c r="M32" s="154">
        <f>M69</f>
        <v>0</v>
      </c>
      <c r="N32" s="154"/>
      <c r="O32" s="154"/>
      <c r="P32" s="154">
        <f>P69</f>
        <v>0</v>
      </c>
      <c r="Q32" s="154"/>
      <c r="R32" s="154"/>
      <c r="S32" s="154">
        <f>S69</f>
        <v>0</v>
      </c>
      <c r="T32" s="154"/>
      <c r="U32" s="154"/>
      <c r="V32" s="120"/>
      <c r="W32" s="144"/>
    </row>
    <row r="33" spans="1:23" s="133" customFormat="1" hidden="1" x14ac:dyDescent="0.15">
      <c r="A33" s="120"/>
      <c r="B33" s="144"/>
      <c r="C33" s="144"/>
      <c r="D33" s="72"/>
      <c r="E33" s="122"/>
      <c r="F33" s="72"/>
      <c r="G33" s="157"/>
      <c r="H33" s="144"/>
      <c r="I33" s="144"/>
      <c r="J33" s="157"/>
      <c r="K33" s="144"/>
      <c r="L33" s="144"/>
      <c r="M33" s="157"/>
      <c r="N33" s="144"/>
      <c r="O33" s="144"/>
      <c r="P33" s="157"/>
      <c r="Q33" s="144"/>
      <c r="R33" s="144"/>
      <c r="S33" s="157"/>
      <c r="T33" s="144"/>
      <c r="U33" s="144"/>
      <c r="V33" s="120"/>
      <c r="W33" s="144"/>
    </row>
    <row r="34" spans="1:23" ht="22.5" customHeight="1" x14ac:dyDescent="0.15">
      <c r="A34" s="45"/>
      <c r="B34" s="46"/>
      <c r="C34" s="216" t="s">
        <v>157</v>
      </c>
      <c r="D34" s="216"/>
      <c r="E34" s="216"/>
      <c r="F34" s="216"/>
      <c r="G34" s="216"/>
      <c r="H34" s="216"/>
      <c r="I34" s="216"/>
      <c r="J34" s="216"/>
      <c r="K34" s="216"/>
      <c r="L34" s="216"/>
      <c r="M34" s="216"/>
      <c r="N34" s="216"/>
      <c r="O34" s="216"/>
      <c r="P34" s="216"/>
      <c r="Q34" s="216"/>
      <c r="R34" s="216"/>
      <c r="S34" s="216"/>
      <c r="T34" s="88"/>
      <c r="U34" s="46"/>
      <c r="V34" s="45"/>
      <c r="W34" s="93"/>
    </row>
    <row r="35" spans="1:23" ht="7.5" customHeight="1" x14ac:dyDescent="0.15">
      <c r="A35" s="45"/>
      <c r="B35" s="46"/>
      <c r="C35" s="51"/>
      <c r="D35" s="47"/>
      <c r="E35" s="64"/>
      <c r="F35" s="47"/>
      <c r="G35" s="46"/>
      <c r="H35" s="46"/>
      <c r="I35" s="46"/>
      <c r="J35" s="46"/>
      <c r="K35" s="46"/>
      <c r="L35" s="46"/>
      <c r="M35" s="46"/>
      <c r="N35" s="46"/>
      <c r="O35" s="46"/>
      <c r="P35" s="46"/>
      <c r="Q35" s="46"/>
      <c r="R35" s="46"/>
      <c r="S35" s="46"/>
      <c r="T35" s="46"/>
      <c r="U35" s="46"/>
      <c r="V35" s="45"/>
      <c r="W35" s="93"/>
    </row>
    <row r="36" spans="1:23" x14ac:dyDescent="0.25">
      <c r="A36" s="45"/>
      <c r="B36" s="46"/>
      <c r="C36" s="89" t="s">
        <v>65</v>
      </c>
      <c r="D36" s="47"/>
      <c r="E36" s="64"/>
      <c r="F36" s="47"/>
      <c r="G36" s="196"/>
      <c r="H36" s="50" t="s">
        <v>32</v>
      </c>
      <c r="I36" s="46"/>
      <c r="J36" s="196"/>
      <c r="K36" s="50" t="s">
        <v>32</v>
      </c>
      <c r="L36" s="46"/>
      <c r="M36" s="196"/>
      <c r="N36" s="50" t="s">
        <v>32</v>
      </c>
      <c r="O36" s="46"/>
      <c r="P36" s="196"/>
      <c r="Q36" s="50" t="s">
        <v>32</v>
      </c>
      <c r="R36" s="46"/>
      <c r="S36" s="196"/>
      <c r="T36" s="50" t="s">
        <v>32</v>
      </c>
      <c r="U36" s="50"/>
      <c r="V36" s="53"/>
      <c r="W36" s="93"/>
    </row>
    <row r="37" spans="1:23" ht="3.75" customHeight="1" x14ac:dyDescent="0.25">
      <c r="A37" s="45"/>
      <c r="B37" s="46"/>
      <c r="C37" s="89"/>
      <c r="D37" s="47"/>
      <c r="E37" s="64"/>
      <c r="F37" s="47"/>
      <c r="G37" s="46"/>
      <c r="H37" s="50"/>
      <c r="I37" s="46"/>
      <c r="J37" s="46"/>
      <c r="K37" s="50"/>
      <c r="L37" s="46"/>
      <c r="M37" s="46"/>
      <c r="N37" s="50"/>
      <c r="O37" s="46"/>
      <c r="P37" s="46"/>
      <c r="Q37" s="50"/>
      <c r="R37" s="46"/>
      <c r="S37" s="46"/>
      <c r="T37" s="50"/>
      <c r="U37" s="50"/>
      <c r="V37" s="53"/>
      <c r="W37" s="93"/>
    </row>
    <row r="38" spans="1:23" x14ac:dyDescent="0.25">
      <c r="A38" s="45"/>
      <c r="B38" s="46"/>
      <c r="C38" s="89" t="s">
        <v>66</v>
      </c>
      <c r="D38" s="47"/>
      <c r="E38" s="64"/>
      <c r="F38" s="47"/>
      <c r="G38" s="196"/>
      <c r="H38" s="50" t="s">
        <v>32</v>
      </c>
      <c r="I38" s="46"/>
      <c r="J38" s="196"/>
      <c r="K38" s="50" t="s">
        <v>32</v>
      </c>
      <c r="L38" s="46"/>
      <c r="M38" s="196"/>
      <c r="N38" s="50" t="s">
        <v>32</v>
      </c>
      <c r="O38" s="46"/>
      <c r="P38" s="196"/>
      <c r="Q38" s="50" t="s">
        <v>32</v>
      </c>
      <c r="R38" s="46"/>
      <c r="S38" s="196"/>
      <c r="T38" s="50" t="s">
        <v>32</v>
      </c>
      <c r="U38" s="50"/>
      <c r="V38" s="53"/>
      <c r="W38" s="93"/>
    </row>
    <row r="39" spans="1:23" ht="3.75" customHeight="1" x14ac:dyDescent="0.25">
      <c r="A39" s="45"/>
      <c r="B39" s="46"/>
      <c r="C39" s="89"/>
      <c r="D39" s="47"/>
      <c r="E39" s="64"/>
      <c r="F39" s="47"/>
      <c r="G39" s="46"/>
      <c r="H39" s="50"/>
      <c r="I39" s="46"/>
      <c r="J39" s="46"/>
      <c r="K39" s="50"/>
      <c r="L39" s="46"/>
      <c r="M39" s="46"/>
      <c r="N39" s="50"/>
      <c r="O39" s="46"/>
      <c r="P39" s="46"/>
      <c r="Q39" s="50"/>
      <c r="R39" s="46"/>
      <c r="S39" s="46"/>
      <c r="T39" s="50"/>
      <c r="U39" s="50"/>
      <c r="V39" s="53"/>
      <c r="W39" s="93"/>
    </row>
    <row r="40" spans="1:23" x14ac:dyDescent="0.25">
      <c r="A40" s="45"/>
      <c r="B40" s="46"/>
      <c r="C40" s="89" t="s">
        <v>143</v>
      </c>
      <c r="D40" s="47"/>
      <c r="E40" s="64"/>
      <c r="F40" s="47"/>
      <c r="G40" s="196"/>
      <c r="H40" s="50" t="s">
        <v>32</v>
      </c>
      <c r="I40" s="46"/>
      <c r="J40" s="196"/>
      <c r="K40" s="50" t="s">
        <v>32</v>
      </c>
      <c r="L40" s="46"/>
      <c r="M40" s="196"/>
      <c r="N40" s="50" t="s">
        <v>32</v>
      </c>
      <c r="O40" s="46"/>
      <c r="P40" s="196"/>
      <c r="Q40" s="50" t="s">
        <v>32</v>
      </c>
      <c r="R40" s="46"/>
      <c r="S40" s="196"/>
      <c r="T40" s="50" t="s">
        <v>32</v>
      </c>
      <c r="U40" s="50"/>
      <c r="V40" s="53"/>
      <c r="W40" s="93"/>
    </row>
    <row r="41" spans="1:23" ht="7.5" customHeight="1" x14ac:dyDescent="0.15">
      <c r="A41" s="45"/>
      <c r="B41" s="46"/>
      <c r="C41" s="46"/>
      <c r="D41" s="47"/>
      <c r="E41" s="64"/>
      <c r="F41" s="47"/>
      <c r="G41" s="46"/>
      <c r="H41" s="46"/>
      <c r="I41" s="46"/>
      <c r="J41" s="46"/>
      <c r="K41" s="46"/>
      <c r="L41" s="46"/>
      <c r="M41" s="46"/>
      <c r="N41" s="46"/>
      <c r="O41" s="46"/>
      <c r="P41" s="46"/>
      <c r="Q41" s="46"/>
      <c r="R41" s="46"/>
      <c r="S41" s="46"/>
      <c r="T41" s="46"/>
      <c r="U41" s="46"/>
      <c r="V41" s="45"/>
      <c r="W41" s="93"/>
    </row>
    <row r="42" spans="1:23" x14ac:dyDescent="0.15">
      <c r="A42" s="45"/>
      <c r="B42" s="45"/>
      <c r="C42" s="45"/>
      <c r="D42" s="60"/>
      <c r="E42" s="64"/>
      <c r="F42" s="60"/>
      <c r="G42" s="45"/>
      <c r="H42" s="45"/>
      <c r="I42" s="45"/>
      <c r="J42" s="45"/>
      <c r="K42" s="45"/>
      <c r="L42" s="45"/>
      <c r="M42" s="45"/>
      <c r="N42" s="45"/>
      <c r="O42" s="45"/>
      <c r="P42" s="45"/>
      <c r="Q42" s="45"/>
      <c r="R42" s="45"/>
      <c r="S42" s="45"/>
      <c r="T42" s="45"/>
      <c r="U42" s="45"/>
      <c r="V42" s="45"/>
      <c r="W42" s="93"/>
    </row>
    <row r="43" spans="1:23" x14ac:dyDescent="0.15">
      <c r="A43" s="45"/>
      <c r="B43" s="45"/>
      <c r="C43" s="45"/>
      <c r="D43" s="60"/>
      <c r="E43" s="64"/>
      <c r="F43" s="60"/>
      <c r="G43" s="45"/>
      <c r="H43" s="45"/>
      <c r="I43" s="45"/>
      <c r="J43" s="45"/>
      <c r="K43" s="45"/>
      <c r="L43" s="45"/>
      <c r="M43" s="45"/>
      <c r="N43" s="45"/>
      <c r="O43" s="45"/>
      <c r="P43" s="45"/>
      <c r="Q43" s="45"/>
      <c r="R43" s="45"/>
      <c r="S43" s="45"/>
      <c r="T43" s="45"/>
      <c r="U43" s="45"/>
      <c r="V43" s="45"/>
      <c r="W43" s="93"/>
    </row>
    <row r="44" spans="1:23" x14ac:dyDescent="0.15">
      <c r="A44" s="45"/>
      <c r="B44" s="45"/>
      <c r="C44" s="45"/>
      <c r="D44" s="60"/>
      <c r="E44" s="64"/>
      <c r="F44" s="60"/>
      <c r="G44" s="45"/>
      <c r="H44" s="45"/>
      <c r="I44" s="45"/>
      <c r="J44" s="45"/>
      <c r="K44" s="45"/>
      <c r="L44" s="45"/>
      <c r="M44" s="45"/>
      <c r="N44" s="45"/>
      <c r="O44" s="45"/>
      <c r="P44" s="45"/>
      <c r="Q44" s="45"/>
      <c r="R44" s="45"/>
      <c r="S44" s="45"/>
      <c r="T44" s="45"/>
      <c r="U44" s="45"/>
      <c r="V44" s="45"/>
      <c r="W44" s="93"/>
    </row>
    <row r="45" spans="1:23" ht="9.75" customHeight="1" x14ac:dyDescent="0.15">
      <c r="A45" s="45"/>
      <c r="B45" s="186"/>
      <c r="C45" s="186"/>
      <c r="D45" s="187"/>
      <c r="E45" s="188"/>
      <c r="F45" s="187"/>
      <c r="G45" s="186"/>
      <c r="H45" s="186"/>
      <c r="I45" s="186"/>
      <c r="J45" s="186"/>
      <c r="K45" s="186"/>
      <c r="L45" s="186"/>
      <c r="M45" s="186"/>
      <c r="N45" s="186"/>
      <c r="O45" s="186"/>
      <c r="P45" s="186"/>
      <c r="Q45" s="186"/>
      <c r="R45" s="186"/>
      <c r="S45" s="186"/>
      <c r="T45" s="186"/>
      <c r="U45" s="186"/>
      <c r="V45" s="45"/>
      <c r="W45" s="93"/>
    </row>
    <row r="46" spans="1:23" ht="30" customHeight="1" x14ac:dyDescent="0.25">
      <c r="A46" s="45"/>
      <c r="B46" s="186"/>
      <c r="C46" s="192" t="s">
        <v>54</v>
      </c>
      <c r="D46" s="187"/>
      <c r="E46" s="193" t="str">
        <f>G136</f>
        <v/>
      </c>
      <c r="F46" s="187"/>
      <c r="G46" s="185" t="str">
        <f>G142</f>
        <v/>
      </c>
      <c r="H46" s="194"/>
      <c r="I46" s="191"/>
      <c r="J46" s="185" t="str">
        <f>J142</f>
        <v/>
      </c>
      <c r="K46" s="194"/>
      <c r="L46" s="191"/>
      <c r="M46" s="185" t="str">
        <f>M142</f>
        <v/>
      </c>
      <c r="N46" s="194"/>
      <c r="O46" s="191"/>
      <c r="P46" s="185" t="str">
        <f>P142</f>
        <v/>
      </c>
      <c r="Q46" s="194"/>
      <c r="R46" s="191"/>
      <c r="S46" s="185" t="str">
        <f>S142</f>
        <v/>
      </c>
      <c r="T46" s="194"/>
      <c r="U46" s="191"/>
      <c r="V46" s="45"/>
      <c r="W46" s="93"/>
    </row>
    <row r="47" spans="1:23" ht="9.75" customHeight="1" x14ac:dyDescent="0.15">
      <c r="A47" s="45"/>
      <c r="B47" s="186"/>
      <c r="C47" s="186"/>
      <c r="D47" s="187"/>
      <c r="E47" s="188"/>
      <c r="F47" s="187"/>
      <c r="G47" s="186"/>
      <c r="H47" s="186"/>
      <c r="I47" s="186"/>
      <c r="J47" s="186"/>
      <c r="K47" s="186"/>
      <c r="L47" s="186"/>
      <c r="M47" s="186"/>
      <c r="N47" s="186"/>
      <c r="O47" s="186"/>
      <c r="P47" s="186"/>
      <c r="Q47" s="186"/>
      <c r="R47" s="186"/>
      <c r="S47" s="186"/>
      <c r="T47" s="186"/>
      <c r="U47" s="186"/>
      <c r="V47" s="45"/>
      <c r="W47" s="93"/>
    </row>
    <row r="48" spans="1:23" x14ac:dyDescent="0.15">
      <c r="A48" s="45"/>
      <c r="B48" s="45"/>
      <c r="C48" s="45"/>
      <c r="D48" s="60"/>
      <c r="E48" s="64"/>
      <c r="F48" s="60"/>
      <c r="G48" s="45"/>
      <c r="H48" s="45"/>
      <c r="I48" s="45"/>
      <c r="J48" s="45"/>
      <c r="K48" s="45"/>
      <c r="L48" s="45"/>
      <c r="M48" s="45"/>
      <c r="N48" s="45"/>
      <c r="O48" s="45"/>
      <c r="P48" s="45"/>
      <c r="Q48" s="45"/>
      <c r="R48" s="45"/>
      <c r="S48" s="45"/>
      <c r="T48" s="45"/>
      <c r="U48" s="45"/>
      <c r="V48" s="45"/>
      <c r="W48" s="93"/>
    </row>
    <row r="49" spans="1:23" hidden="1" x14ac:dyDescent="0.15">
      <c r="A49" s="45"/>
      <c r="B49" s="45"/>
      <c r="C49" s="45"/>
      <c r="D49" s="60"/>
      <c r="E49" s="64"/>
      <c r="F49" s="60"/>
      <c r="G49" s="45"/>
      <c r="H49" s="45"/>
      <c r="I49" s="45"/>
      <c r="J49" s="45"/>
      <c r="K49" s="45"/>
      <c r="L49" s="45"/>
      <c r="M49" s="45"/>
      <c r="N49" s="45"/>
      <c r="O49" s="45"/>
      <c r="P49" s="45"/>
      <c r="Q49" s="45"/>
      <c r="R49" s="45"/>
      <c r="S49" s="45"/>
      <c r="T49" s="45"/>
      <c r="U49" s="45"/>
      <c r="V49" s="45"/>
      <c r="W49" s="93"/>
    </row>
    <row r="50" spans="1:23" x14ac:dyDescent="0.15">
      <c r="A50" s="45"/>
      <c r="B50" s="45"/>
      <c r="C50" s="45"/>
      <c r="D50" s="60"/>
      <c r="E50" s="64"/>
      <c r="F50" s="60"/>
      <c r="G50" s="45"/>
      <c r="H50" s="45"/>
      <c r="I50" s="45"/>
      <c r="J50" s="45"/>
      <c r="K50" s="45"/>
      <c r="L50" s="45"/>
      <c r="M50" s="45"/>
      <c r="N50" s="45"/>
      <c r="O50" s="45"/>
      <c r="P50" s="45"/>
      <c r="Q50" s="45"/>
      <c r="R50" s="45"/>
      <c r="S50" s="45"/>
      <c r="T50" s="45"/>
      <c r="U50" s="45"/>
      <c r="V50" s="45"/>
      <c r="W50" s="93"/>
    </row>
    <row r="51" spans="1:23" x14ac:dyDescent="0.15">
      <c r="A51" s="45"/>
      <c r="B51" s="45"/>
      <c r="C51" s="45"/>
      <c r="D51" s="60"/>
      <c r="E51" s="64"/>
      <c r="F51" s="60"/>
      <c r="G51" s="45"/>
      <c r="H51" s="45"/>
      <c r="I51" s="45"/>
      <c r="J51" s="45"/>
      <c r="K51" s="45"/>
      <c r="L51" s="45"/>
      <c r="M51" s="45"/>
      <c r="N51" s="45"/>
      <c r="O51" s="45"/>
      <c r="P51" s="45"/>
      <c r="Q51" s="45"/>
      <c r="R51" s="45"/>
      <c r="S51" s="45"/>
      <c r="T51" s="45"/>
      <c r="U51" s="45"/>
      <c r="V51" s="45"/>
      <c r="W51" s="93"/>
    </row>
    <row r="52" spans="1:23" x14ac:dyDescent="0.15">
      <c r="A52" s="45"/>
      <c r="B52" s="45"/>
      <c r="C52" s="45"/>
      <c r="D52" s="60"/>
      <c r="E52" s="64"/>
      <c r="F52" s="60"/>
      <c r="G52" s="45"/>
      <c r="H52" s="45"/>
      <c r="I52" s="45"/>
      <c r="J52" s="45"/>
      <c r="K52" s="45"/>
      <c r="L52" s="45"/>
      <c r="M52" s="45"/>
      <c r="N52" s="45"/>
      <c r="O52" s="45"/>
      <c r="P52" s="45"/>
      <c r="Q52" s="45"/>
      <c r="R52" s="45"/>
      <c r="S52" s="45"/>
      <c r="T52" s="45"/>
      <c r="U52" s="45"/>
      <c r="V52" s="45"/>
      <c r="W52" s="93"/>
    </row>
    <row r="53" spans="1:23" x14ac:dyDescent="0.15">
      <c r="A53" s="45"/>
      <c r="B53" s="45"/>
      <c r="C53" s="45"/>
      <c r="D53" s="60"/>
      <c r="E53" s="64"/>
      <c r="F53" s="60"/>
      <c r="G53" s="45"/>
      <c r="H53" s="45"/>
      <c r="I53" s="45"/>
      <c r="J53" s="45"/>
      <c r="K53" s="45"/>
      <c r="L53" s="45"/>
      <c r="M53" s="45"/>
      <c r="N53" s="45"/>
      <c r="O53" s="45"/>
      <c r="P53" s="45"/>
      <c r="Q53" s="45"/>
      <c r="R53" s="45"/>
      <c r="S53" s="45"/>
      <c r="T53" s="45"/>
      <c r="U53" s="45"/>
      <c r="V53" s="45"/>
      <c r="W53" s="93"/>
    </row>
    <row r="54" spans="1:23" ht="22.5" customHeight="1" x14ac:dyDescent="0.15">
      <c r="A54" s="45"/>
      <c r="B54" s="46"/>
      <c r="C54" s="215" t="s">
        <v>158</v>
      </c>
      <c r="D54" s="215"/>
      <c r="E54" s="215"/>
      <c r="F54" s="215"/>
      <c r="G54" s="215"/>
      <c r="H54" s="215"/>
      <c r="I54" s="215"/>
      <c r="J54" s="215"/>
      <c r="K54" s="215"/>
      <c r="L54" s="215"/>
      <c r="M54" s="215"/>
      <c r="N54" s="215"/>
      <c r="O54" s="215"/>
      <c r="P54" s="215"/>
      <c r="Q54" s="215"/>
      <c r="R54" s="215"/>
      <c r="S54" s="215"/>
      <c r="T54" s="215"/>
      <c r="U54" s="46"/>
      <c r="V54" s="45"/>
      <c r="W54" s="93"/>
    </row>
    <row r="55" spans="1:23" ht="7.5" customHeight="1" x14ac:dyDescent="0.15">
      <c r="A55" s="45"/>
      <c r="B55" s="46"/>
      <c r="C55" s="51"/>
      <c r="D55" s="47"/>
      <c r="E55" s="64"/>
      <c r="F55" s="47"/>
      <c r="G55" s="46"/>
      <c r="H55" s="46"/>
      <c r="I55" s="46"/>
      <c r="J55" s="46"/>
      <c r="K55" s="46"/>
      <c r="L55" s="46"/>
      <c r="M55" s="46"/>
      <c r="N55" s="46"/>
      <c r="O55" s="46"/>
      <c r="P55" s="46"/>
      <c r="Q55" s="46"/>
      <c r="R55" s="46"/>
      <c r="S55" s="46"/>
      <c r="T55" s="46"/>
      <c r="U55" s="46"/>
      <c r="V55" s="45"/>
      <c r="W55" s="93"/>
    </row>
    <row r="56" spans="1:23" ht="30" customHeight="1" x14ac:dyDescent="0.15">
      <c r="A56" s="45"/>
      <c r="B56" s="46"/>
      <c r="C56" s="48" t="s">
        <v>72</v>
      </c>
      <c r="D56" s="47"/>
      <c r="E56" s="65"/>
      <c r="F56" s="47"/>
      <c r="G56" s="197"/>
      <c r="H56" s="46"/>
      <c r="I56" s="46"/>
      <c r="J56" s="197"/>
      <c r="K56" s="46"/>
      <c r="L56" s="46"/>
      <c r="M56" s="197"/>
      <c r="N56" s="46"/>
      <c r="O56" s="46"/>
      <c r="P56" s="197"/>
      <c r="Q56" s="46"/>
      <c r="R56" s="46"/>
      <c r="S56" s="197"/>
      <c r="T56" s="46"/>
      <c r="U56" s="46"/>
      <c r="V56" s="45"/>
      <c r="W56" s="93"/>
    </row>
    <row r="57" spans="1:23" ht="7.5" customHeight="1" x14ac:dyDescent="0.15">
      <c r="A57" s="45"/>
      <c r="B57" s="46"/>
      <c r="C57" s="51"/>
      <c r="D57" s="47"/>
      <c r="E57" s="64"/>
      <c r="F57" s="47"/>
      <c r="G57" s="46"/>
      <c r="H57" s="46"/>
      <c r="I57" s="46"/>
      <c r="J57" s="46"/>
      <c r="K57" s="46"/>
      <c r="L57" s="46"/>
      <c r="M57" s="46"/>
      <c r="N57" s="46"/>
      <c r="O57" s="46"/>
      <c r="P57" s="46"/>
      <c r="Q57" s="46"/>
      <c r="R57" s="46"/>
      <c r="S57" s="46"/>
      <c r="T57" s="46"/>
      <c r="U57" s="46"/>
      <c r="V57" s="45"/>
      <c r="W57" s="93"/>
    </row>
    <row r="58" spans="1:23" ht="22.5" customHeight="1" x14ac:dyDescent="0.15">
      <c r="A58" s="45"/>
      <c r="B58" s="46"/>
      <c r="C58" s="215" t="s">
        <v>147</v>
      </c>
      <c r="D58" s="215"/>
      <c r="E58" s="215"/>
      <c r="F58" s="215"/>
      <c r="G58" s="215"/>
      <c r="H58" s="215"/>
      <c r="I58" s="215"/>
      <c r="J58" s="215"/>
      <c r="K58" s="215"/>
      <c r="L58" s="215"/>
      <c r="M58" s="215"/>
      <c r="N58" s="215"/>
      <c r="O58" s="215"/>
      <c r="P58" s="215"/>
      <c r="Q58" s="215"/>
      <c r="R58" s="215"/>
      <c r="S58" s="215"/>
      <c r="T58" s="215"/>
      <c r="U58" s="46"/>
      <c r="V58" s="45"/>
      <c r="W58" s="93"/>
    </row>
    <row r="59" spans="1:23" ht="7.5" customHeight="1" x14ac:dyDescent="0.15">
      <c r="A59" s="45"/>
      <c r="B59" s="46"/>
      <c r="C59" s="51"/>
      <c r="D59" s="47"/>
      <c r="E59" s="64"/>
      <c r="F59" s="47"/>
      <c r="G59" s="46"/>
      <c r="H59" s="46"/>
      <c r="I59" s="46"/>
      <c r="J59" s="46"/>
      <c r="K59" s="46"/>
      <c r="L59" s="46"/>
      <c r="M59" s="46"/>
      <c r="N59" s="46"/>
      <c r="O59" s="46"/>
      <c r="P59" s="46"/>
      <c r="Q59" s="46"/>
      <c r="R59" s="46"/>
      <c r="S59" s="46"/>
      <c r="T59" s="46"/>
      <c r="U59" s="46"/>
      <c r="V59" s="45"/>
      <c r="W59" s="93"/>
    </row>
    <row r="60" spans="1:23" ht="30" customHeight="1" x14ac:dyDescent="0.15">
      <c r="A60" s="45"/>
      <c r="B60" s="46"/>
      <c r="C60" s="48" t="s">
        <v>52</v>
      </c>
      <c r="D60" s="47"/>
      <c r="E60" s="64"/>
      <c r="F60" s="47"/>
      <c r="G60" s="197"/>
      <c r="H60" s="46"/>
      <c r="I60" s="46"/>
      <c r="J60" s="197"/>
      <c r="K60" s="46"/>
      <c r="L60" s="46"/>
      <c r="M60" s="197"/>
      <c r="N60" s="46"/>
      <c r="O60" s="46"/>
      <c r="P60" s="197"/>
      <c r="Q60" s="46"/>
      <c r="R60" s="46"/>
      <c r="S60" s="197"/>
      <c r="T60" s="46"/>
      <c r="U60" s="46"/>
      <c r="V60" s="45"/>
      <c r="W60" s="93"/>
    </row>
    <row r="61" spans="1:23" ht="7.5" customHeight="1" x14ac:dyDescent="0.15">
      <c r="A61" s="45"/>
      <c r="B61" s="46"/>
      <c r="C61" s="51"/>
      <c r="D61" s="47"/>
      <c r="E61" s="64"/>
      <c r="F61" s="47"/>
      <c r="G61" s="46"/>
      <c r="H61" s="46"/>
      <c r="I61" s="46"/>
      <c r="J61" s="46"/>
      <c r="K61" s="46"/>
      <c r="L61" s="46"/>
      <c r="M61" s="46"/>
      <c r="N61" s="46"/>
      <c r="O61" s="46"/>
      <c r="P61" s="46"/>
      <c r="Q61" s="46"/>
      <c r="R61" s="46"/>
      <c r="S61" s="46"/>
      <c r="T61" s="46"/>
      <c r="U61" s="46"/>
      <c r="V61" s="45"/>
      <c r="W61" s="93"/>
    </row>
    <row r="62" spans="1:23" x14ac:dyDescent="0.15">
      <c r="A62" s="45"/>
      <c r="B62" s="45"/>
      <c r="C62" s="45"/>
      <c r="D62" s="60"/>
      <c r="E62" s="64"/>
      <c r="F62" s="60"/>
      <c r="G62" s="45"/>
      <c r="H62" s="45"/>
      <c r="I62" s="45"/>
      <c r="J62" s="45"/>
      <c r="K62" s="45"/>
      <c r="L62" s="45"/>
      <c r="M62" s="45"/>
      <c r="N62" s="45"/>
      <c r="O62" s="45"/>
      <c r="P62" s="45"/>
      <c r="Q62" s="45"/>
      <c r="R62" s="45"/>
      <c r="S62" s="45"/>
      <c r="T62" s="45"/>
      <c r="U62" s="45"/>
      <c r="V62" s="45"/>
      <c r="W62" s="93"/>
    </row>
    <row r="63" spans="1:23" s="113" customFormat="1" hidden="1" x14ac:dyDescent="0.15">
      <c r="A63" s="45"/>
      <c r="B63" s="138"/>
      <c r="C63" s="138"/>
      <c r="D63" s="139"/>
      <c r="E63" s="128" t="s">
        <v>67</v>
      </c>
      <c r="F63" s="139"/>
      <c r="G63" s="140">
        <f>IF(OR(G56="",G56&lt;DAT!$C$10),DAT!$C$10,G56)</f>
        <v>43191</v>
      </c>
      <c r="H63" s="138"/>
      <c r="I63" s="138"/>
      <c r="J63" s="140">
        <f>IF(OR(J56="",J56&lt;DAT!$C$10),DAT!$C$10,J56)</f>
        <v>43191</v>
      </c>
      <c r="K63" s="138"/>
      <c r="L63" s="138"/>
      <c r="M63" s="140">
        <f>IF(OR(M56="",M56&lt;DAT!$C$10),DAT!$C$10,M56)</f>
        <v>43191</v>
      </c>
      <c r="N63" s="138"/>
      <c r="O63" s="138"/>
      <c r="P63" s="140">
        <f>IF(OR(P56="",P56&lt;DAT!$C$10),DAT!$C$10,P56)</f>
        <v>43191</v>
      </c>
      <c r="Q63" s="138"/>
      <c r="R63" s="138"/>
      <c r="S63" s="140">
        <f>IF(OR(S56="",S56&lt;DAT!$C$10),DAT!$C$10,S56)</f>
        <v>43191</v>
      </c>
      <c r="T63" s="138"/>
      <c r="U63" s="138"/>
      <c r="V63" s="45"/>
      <c r="W63" s="93"/>
    </row>
    <row r="64" spans="1:23" s="113" customFormat="1" hidden="1" x14ac:dyDescent="0.15">
      <c r="A64" s="45"/>
      <c r="B64" s="138"/>
      <c r="C64" s="138"/>
      <c r="D64" s="139"/>
      <c r="E64" s="128" t="s">
        <v>78</v>
      </c>
      <c r="F64" s="139"/>
      <c r="G64" s="140">
        <f>DATE(YEAR(G63),MONTH(G63),1)</f>
        <v>43191</v>
      </c>
      <c r="H64" s="138"/>
      <c r="I64" s="138"/>
      <c r="J64" s="140">
        <f>DATE(YEAR(J63),MONTH(J63),1)</f>
        <v>43191</v>
      </c>
      <c r="K64" s="138"/>
      <c r="L64" s="138"/>
      <c r="M64" s="140">
        <f>DATE(YEAR(M63),MONTH(M63),1)</f>
        <v>43191</v>
      </c>
      <c r="N64" s="138"/>
      <c r="O64" s="138"/>
      <c r="P64" s="140">
        <f>DATE(YEAR(P63),MONTH(P63),1)</f>
        <v>43191</v>
      </c>
      <c r="Q64" s="138"/>
      <c r="R64" s="138"/>
      <c r="S64" s="140">
        <f>DATE(YEAR(S63),MONTH(S63),1)</f>
        <v>43191</v>
      </c>
      <c r="T64" s="138"/>
      <c r="U64" s="138"/>
      <c r="V64" s="45"/>
      <c r="W64" s="93"/>
    </row>
    <row r="65" spans="1:23" s="113" customFormat="1" hidden="1" x14ac:dyDescent="0.15">
      <c r="A65" s="45"/>
      <c r="B65" s="138"/>
      <c r="C65" s="138"/>
      <c r="D65" s="139"/>
      <c r="E65" s="128" t="s">
        <v>71</v>
      </c>
      <c r="F65" s="139"/>
      <c r="G65" s="138">
        <f>(YEAR(G64)-YEAR(DAT!$C$10))*12+(MONTH(G64)-MONTH(DAT!$C$10))</f>
        <v>0</v>
      </c>
      <c r="H65" s="138"/>
      <c r="I65" s="138"/>
      <c r="J65" s="138">
        <f>(YEAR(J64)-YEAR(DAT!$C$10))*12+(MONTH(J64)-MONTH(DAT!$C$10))</f>
        <v>0</v>
      </c>
      <c r="K65" s="138"/>
      <c r="L65" s="138"/>
      <c r="M65" s="138">
        <f>(YEAR(M64)-YEAR(DAT!$C$10))*12+(MONTH(M64)-MONTH(DAT!$C$10))</f>
        <v>0</v>
      </c>
      <c r="N65" s="138"/>
      <c r="O65" s="138"/>
      <c r="P65" s="138">
        <f>(YEAR(P64)-YEAR(DAT!$C$10))*12+(MONTH(P64)-MONTH(DAT!$C$10))</f>
        <v>0</v>
      </c>
      <c r="Q65" s="138"/>
      <c r="R65" s="138"/>
      <c r="S65" s="138">
        <f>(YEAR(S64)-YEAR(DAT!$C$10))*12+(MONTH(S64)-MONTH(DAT!$C$10))</f>
        <v>0</v>
      </c>
      <c r="T65" s="138"/>
      <c r="U65" s="138"/>
      <c r="V65" s="45"/>
      <c r="W65" s="93"/>
    </row>
    <row r="66" spans="1:23" s="113" customFormat="1" hidden="1" x14ac:dyDescent="0.15">
      <c r="A66" s="45"/>
      <c r="B66" s="138"/>
      <c r="C66" s="138"/>
      <c r="D66" s="139"/>
      <c r="E66" s="128" t="s">
        <v>68</v>
      </c>
      <c r="F66" s="139"/>
      <c r="G66" s="138">
        <f>IF(G65&lt;0,0,G65)</f>
        <v>0</v>
      </c>
      <c r="H66" s="138"/>
      <c r="I66" s="138"/>
      <c r="J66" s="138">
        <f>IF(J65&lt;0,0,J65)</f>
        <v>0</v>
      </c>
      <c r="K66" s="138"/>
      <c r="L66" s="138"/>
      <c r="M66" s="138">
        <f>IF(M65&lt;0,0,M65)</f>
        <v>0</v>
      </c>
      <c r="N66" s="138"/>
      <c r="O66" s="138"/>
      <c r="P66" s="138">
        <f>IF(P65&lt;0,0,P65)</f>
        <v>0</v>
      </c>
      <c r="Q66" s="138"/>
      <c r="R66" s="138"/>
      <c r="S66" s="138">
        <f>IF(S65&lt;0,0,S65)</f>
        <v>0</v>
      </c>
      <c r="T66" s="138"/>
      <c r="U66" s="138"/>
      <c r="V66" s="45"/>
      <c r="W66" s="93"/>
    </row>
    <row r="67" spans="1:23" s="113" customFormat="1" hidden="1" x14ac:dyDescent="0.15">
      <c r="A67" s="45"/>
      <c r="B67" s="138"/>
      <c r="C67" s="138"/>
      <c r="D67" s="139"/>
      <c r="E67" s="148" t="s">
        <v>69</v>
      </c>
      <c r="F67" s="139"/>
      <c r="G67" s="138">
        <f>IF(12-G66&lt;0,0,12-G66)</f>
        <v>12</v>
      </c>
      <c r="H67" s="138"/>
      <c r="I67" s="138"/>
      <c r="J67" s="138">
        <f>IF(12-J66&lt;0,0,12-J66)</f>
        <v>12</v>
      </c>
      <c r="K67" s="138"/>
      <c r="L67" s="138"/>
      <c r="M67" s="138">
        <f>IF(12-M66&lt;0,0,12-M66)</f>
        <v>12</v>
      </c>
      <c r="N67" s="138"/>
      <c r="O67" s="138"/>
      <c r="P67" s="138">
        <f>IF(12-P66&lt;0,0,12-P66)</f>
        <v>12</v>
      </c>
      <c r="Q67" s="138"/>
      <c r="R67" s="138"/>
      <c r="S67" s="138">
        <f>IF(12-S66&lt;0,0,12-S66)</f>
        <v>12</v>
      </c>
      <c r="T67" s="138"/>
      <c r="U67" s="138"/>
      <c r="V67" s="45"/>
      <c r="W67" s="93"/>
    </row>
    <row r="68" spans="1:23" s="113" customFormat="1" hidden="1" x14ac:dyDescent="0.15">
      <c r="A68" s="45"/>
      <c r="B68" s="124"/>
      <c r="C68" s="124"/>
      <c r="D68" s="123"/>
      <c r="E68" s="122" t="s">
        <v>79</v>
      </c>
      <c r="F68" s="123"/>
      <c r="G68" s="198">
        <v>1</v>
      </c>
      <c r="H68" s="124"/>
      <c r="I68" s="124"/>
      <c r="J68" s="144"/>
      <c r="K68" s="124"/>
      <c r="L68" s="124"/>
      <c r="M68" s="144"/>
      <c r="N68" s="124"/>
      <c r="O68" s="124"/>
      <c r="P68" s="144"/>
      <c r="Q68" s="124"/>
      <c r="R68" s="124"/>
      <c r="S68" s="144"/>
      <c r="T68" s="124"/>
      <c r="U68" s="124"/>
      <c r="V68" s="120"/>
      <c r="W68" s="126"/>
    </row>
    <row r="69" spans="1:23" s="113" customFormat="1" hidden="1" x14ac:dyDescent="0.15">
      <c r="A69" s="45"/>
      <c r="B69" s="154"/>
      <c r="C69" s="154"/>
      <c r="D69" s="160"/>
      <c r="E69" s="156" t="s">
        <v>30</v>
      </c>
      <c r="F69" s="160"/>
      <c r="G69" s="154">
        <f>IF(AND(G68=1,G17&lt;&gt;""),1,0)</f>
        <v>0</v>
      </c>
      <c r="H69" s="154"/>
      <c r="I69" s="154"/>
      <c r="J69" s="154">
        <f>IF(J17&lt;&gt;"",1,0)</f>
        <v>0</v>
      </c>
      <c r="K69" s="154"/>
      <c r="L69" s="154"/>
      <c r="M69" s="154">
        <f>IF(M17&lt;&gt;"",1,0)</f>
        <v>0</v>
      </c>
      <c r="N69" s="154"/>
      <c r="O69" s="154"/>
      <c r="P69" s="154">
        <f>IF(P17&lt;&gt;"",1,0)</f>
        <v>0</v>
      </c>
      <c r="Q69" s="154"/>
      <c r="R69" s="154"/>
      <c r="S69" s="154">
        <f>IF(S17&lt;&gt;"",1,0)</f>
        <v>0</v>
      </c>
      <c r="T69" s="154"/>
      <c r="U69" s="154"/>
      <c r="V69" s="120"/>
      <c r="W69" s="126"/>
    </row>
    <row r="70" spans="1:23" s="113" customFormat="1" hidden="1" x14ac:dyDescent="0.15">
      <c r="A70" s="45"/>
      <c r="B70" s="107"/>
      <c r="C70" s="107"/>
      <c r="D70" s="106"/>
      <c r="E70" s="108" t="s">
        <v>80</v>
      </c>
      <c r="F70" s="106"/>
      <c r="G70" s="107" t="str">
        <f>IF(G69=1,G67,"")</f>
        <v/>
      </c>
      <c r="H70" s="107"/>
      <c r="I70" s="107"/>
      <c r="J70" s="107" t="str">
        <f>IF(J69=1,J67,"")</f>
        <v/>
      </c>
      <c r="K70" s="107"/>
      <c r="L70" s="107"/>
      <c r="M70" s="107" t="str">
        <f>IF(M69=1,M67,"")</f>
        <v/>
      </c>
      <c r="N70" s="107"/>
      <c r="O70" s="107"/>
      <c r="P70" s="107" t="str">
        <f>IF(P69=1,P67,"")</f>
        <v/>
      </c>
      <c r="Q70" s="107"/>
      <c r="R70" s="107"/>
      <c r="S70" s="107" t="str">
        <f>IF(S69=1,S67,"")</f>
        <v/>
      </c>
      <c r="T70" s="107"/>
      <c r="U70" s="107"/>
      <c r="V70" s="120"/>
      <c r="W70" s="93"/>
    </row>
    <row r="71" spans="1:23" s="113" customFormat="1" hidden="1" x14ac:dyDescent="0.15">
      <c r="A71" s="45"/>
      <c r="B71" s="138"/>
      <c r="C71" s="138"/>
      <c r="D71" s="139"/>
      <c r="E71" s="128" t="s">
        <v>81</v>
      </c>
      <c r="F71" s="139"/>
      <c r="G71" s="140">
        <f>IF(G60="",DAT!$E$10,G60)</f>
        <v>49714</v>
      </c>
      <c r="H71" s="138"/>
      <c r="I71" s="138"/>
      <c r="J71" s="140">
        <f>IF(J60="",DAT!$E$10,J60)</f>
        <v>49714</v>
      </c>
      <c r="K71" s="138"/>
      <c r="L71" s="138"/>
      <c r="M71" s="140">
        <f>IF(M60="",DAT!$E$10,M60)</f>
        <v>49714</v>
      </c>
      <c r="N71" s="138"/>
      <c r="O71" s="138"/>
      <c r="P71" s="140">
        <f>IF(P60="",DAT!$E$10,P60)</f>
        <v>49714</v>
      </c>
      <c r="Q71" s="138"/>
      <c r="R71" s="138"/>
      <c r="S71" s="140">
        <f>IF(S60="",DAT!$E$10,S60)</f>
        <v>49714</v>
      </c>
      <c r="T71" s="138"/>
      <c r="U71" s="138"/>
      <c r="V71" s="45"/>
      <c r="W71" s="93"/>
    </row>
    <row r="72" spans="1:23" s="121" customFormat="1" hidden="1" x14ac:dyDescent="0.15">
      <c r="A72" s="120"/>
      <c r="B72" s="138"/>
      <c r="C72" s="138"/>
      <c r="D72" s="139"/>
      <c r="E72" s="128" t="s">
        <v>82</v>
      </c>
      <c r="F72" s="139"/>
      <c r="G72" s="140">
        <f>DATE(YEAR(G71),MONTH(G71),1)</f>
        <v>49706</v>
      </c>
      <c r="H72" s="138"/>
      <c r="I72" s="138"/>
      <c r="J72" s="140">
        <f>DATE(YEAR(J71),MONTH(J71),1)</f>
        <v>49706</v>
      </c>
      <c r="K72" s="138"/>
      <c r="L72" s="138"/>
      <c r="M72" s="140">
        <f>DATE(YEAR(M71),MONTH(M71),1)</f>
        <v>49706</v>
      </c>
      <c r="N72" s="138"/>
      <c r="O72" s="138"/>
      <c r="P72" s="140">
        <f>DATE(YEAR(P71),MONTH(P71),1)</f>
        <v>49706</v>
      </c>
      <c r="Q72" s="138"/>
      <c r="R72" s="138"/>
      <c r="S72" s="140">
        <f>DATE(YEAR(S71),MONTH(S71),1)</f>
        <v>49706</v>
      </c>
      <c r="T72" s="138"/>
      <c r="U72" s="138"/>
      <c r="V72" s="120"/>
      <c r="W72" s="126"/>
    </row>
    <row r="73" spans="1:23" s="121" customFormat="1" hidden="1" x14ac:dyDescent="0.15">
      <c r="A73" s="120"/>
      <c r="B73" s="138"/>
      <c r="C73" s="138"/>
      <c r="D73" s="139"/>
      <c r="E73" s="128" t="s">
        <v>83</v>
      </c>
      <c r="F73" s="139"/>
      <c r="G73" s="140">
        <f>DATE(YEAR(G72),MONTH(G72)+24,1)</f>
        <v>50437</v>
      </c>
      <c r="H73" s="138"/>
      <c r="I73" s="138"/>
      <c r="J73" s="140">
        <f>DATE(YEAR(J72),MONTH(J72)+24,1)</f>
        <v>50437</v>
      </c>
      <c r="K73" s="138"/>
      <c r="L73" s="138"/>
      <c r="M73" s="140">
        <f>DATE(YEAR(M72),MONTH(M72)+24,1)</f>
        <v>50437</v>
      </c>
      <c r="N73" s="138"/>
      <c r="O73" s="138"/>
      <c r="P73" s="140">
        <f>DATE(YEAR(P72),MONTH(P72)+24,1)</f>
        <v>50437</v>
      </c>
      <c r="Q73" s="138"/>
      <c r="R73" s="138"/>
      <c r="S73" s="140">
        <f>DATE(YEAR(S72),MONTH(S72)+24,1)</f>
        <v>50437</v>
      </c>
      <c r="T73" s="138"/>
      <c r="U73" s="138"/>
      <c r="V73" s="120"/>
      <c r="W73" s="126"/>
    </row>
    <row r="74" spans="1:23" s="113" customFormat="1" hidden="1" x14ac:dyDescent="0.15">
      <c r="A74" s="45"/>
      <c r="B74" s="138"/>
      <c r="C74" s="138"/>
      <c r="D74" s="139"/>
      <c r="E74" s="128" t="s">
        <v>84</v>
      </c>
      <c r="F74" s="139"/>
      <c r="G74" s="140">
        <f>IF(G73&lt;DAT!$D$10,DATE(YEAR(DAT!$D$10),MONTH(DAT!$D$10),1),G73)</f>
        <v>50437</v>
      </c>
      <c r="H74" s="138"/>
      <c r="I74" s="138"/>
      <c r="J74" s="140">
        <f>IF(J73&lt;DAT!$D$10,DATE(YEAR(DAT!$D$10),MONTH(DAT!$D$10),1),J73)</f>
        <v>50437</v>
      </c>
      <c r="K74" s="138"/>
      <c r="L74" s="138"/>
      <c r="M74" s="140">
        <f>IF(M73&lt;DAT!$D$10,DATE(YEAR(DAT!$D$10),MONTH(DAT!$D$10),1),M73)</f>
        <v>50437</v>
      </c>
      <c r="N74" s="138"/>
      <c r="O74" s="138"/>
      <c r="P74" s="140">
        <f>IF(P73&lt;DAT!$D$10,DATE(YEAR(DAT!$D$10),MONTH(DAT!$D$10),1),P73)</f>
        <v>50437</v>
      </c>
      <c r="Q74" s="138"/>
      <c r="R74" s="138"/>
      <c r="S74" s="140">
        <f>IF(S73&lt;DAT!$D$10,DATE(YEAR(DAT!$D$10),MONTH(DAT!$D$10),1),S73)</f>
        <v>50437</v>
      </c>
      <c r="T74" s="138"/>
      <c r="U74" s="138"/>
      <c r="V74" s="45"/>
      <c r="W74" s="93"/>
    </row>
    <row r="75" spans="1:23" s="121" customFormat="1" hidden="1" x14ac:dyDescent="0.15">
      <c r="A75" s="120"/>
      <c r="B75" s="138"/>
      <c r="C75" s="138"/>
      <c r="D75" s="139"/>
      <c r="E75" s="128" t="s">
        <v>102</v>
      </c>
      <c r="F75" s="139"/>
      <c r="G75" s="138">
        <f>IF(G60="",0,G70)</f>
        <v>0</v>
      </c>
      <c r="H75" s="138"/>
      <c r="I75" s="138"/>
      <c r="J75" s="138">
        <f>IF(J60="",0,J70)</f>
        <v>0</v>
      </c>
      <c r="K75" s="138"/>
      <c r="L75" s="138"/>
      <c r="M75" s="138">
        <f>IF(M60="",0,IF(M70="",0,M70))</f>
        <v>0</v>
      </c>
      <c r="N75" s="138"/>
      <c r="O75" s="138"/>
      <c r="P75" s="138">
        <f>IF(P60="",0,P70)</f>
        <v>0</v>
      </c>
      <c r="Q75" s="138"/>
      <c r="R75" s="138"/>
      <c r="S75" s="138">
        <f>IF(S60="",0,S70)</f>
        <v>0</v>
      </c>
      <c r="T75" s="138"/>
      <c r="U75" s="138"/>
      <c r="V75" s="120"/>
      <c r="W75" s="126"/>
    </row>
    <row r="76" spans="1:23" s="121" customFormat="1" hidden="1" x14ac:dyDescent="0.15">
      <c r="A76" s="120"/>
      <c r="B76" s="138"/>
      <c r="C76" s="138"/>
      <c r="D76" s="139"/>
      <c r="E76" s="128" t="s">
        <v>103</v>
      </c>
      <c r="F76" s="139"/>
      <c r="G76" s="138">
        <f>(YEAR(G74)-YEAR(DAT!$C$10))*12+(MONTH(G74)-MONTH(DAT!$C$10))</f>
        <v>238</v>
      </c>
      <c r="H76" s="138"/>
      <c r="I76" s="138"/>
      <c r="J76" s="138">
        <f>(YEAR(J74)-YEAR(DAT!$C$10))*12+(MONTH(J74)-MONTH(DAT!$C$10))</f>
        <v>238</v>
      </c>
      <c r="K76" s="138"/>
      <c r="L76" s="138"/>
      <c r="M76" s="138">
        <f>(YEAR(M74)-YEAR(DAT!$C$10))*12+(MONTH(M74)-MONTH(DAT!$C$10))</f>
        <v>238</v>
      </c>
      <c r="N76" s="138"/>
      <c r="O76" s="138"/>
      <c r="P76" s="138">
        <f>(YEAR(P74)-YEAR(DAT!$C$10))*12+(MONTH(P74)-MONTH(DAT!$C$10))</f>
        <v>238</v>
      </c>
      <c r="Q76" s="138"/>
      <c r="R76" s="138"/>
      <c r="S76" s="138">
        <f>(YEAR(S74)-YEAR(DAT!$C$10))*12+(MONTH(S74)-MONTH(DAT!$C$10))</f>
        <v>238</v>
      </c>
      <c r="T76" s="138"/>
      <c r="U76" s="138"/>
      <c r="V76" s="120"/>
      <c r="W76" s="126"/>
    </row>
    <row r="77" spans="1:23" s="113" customFormat="1" hidden="1" x14ac:dyDescent="0.15">
      <c r="A77" s="45"/>
      <c r="B77" s="138"/>
      <c r="C77" s="138"/>
      <c r="D77" s="139"/>
      <c r="E77" s="128" t="s">
        <v>104</v>
      </c>
      <c r="F77" s="139"/>
      <c r="G77" s="138">
        <f>IF(G76&lt;0,0,G76)</f>
        <v>238</v>
      </c>
      <c r="H77" s="138"/>
      <c r="I77" s="138"/>
      <c r="J77" s="138">
        <f>IF(J76&lt;0,0,J76)</f>
        <v>238</v>
      </c>
      <c r="K77" s="138"/>
      <c r="L77" s="138"/>
      <c r="M77" s="138">
        <f>IF(M76&lt;0,0,M76)</f>
        <v>238</v>
      </c>
      <c r="N77" s="138"/>
      <c r="O77" s="138"/>
      <c r="P77" s="138">
        <f>IF(P76&lt;0,0,P76)</f>
        <v>238</v>
      </c>
      <c r="Q77" s="138"/>
      <c r="R77" s="138"/>
      <c r="S77" s="138">
        <f>IF(S76&lt;0,0,S76)</f>
        <v>238</v>
      </c>
      <c r="T77" s="138"/>
      <c r="U77" s="138"/>
      <c r="V77" s="45"/>
      <c r="W77" s="93"/>
    </row>
    <row r="78" spans="1:23" s="113" customFormat="1" hidden="1" x14ac:dyDescent="0.15">
      <c r="A78" s="45"/>
      <c r="B78" s="107"/>
      <c r="C78" s="107"/>
      <c r="D78" s="106"/>
      <c r="E78" s="177" t="s">
        <v>105</v>
      </c>
      <c r="F78" s="106"/>
      <c r="G78" s="132">
        <f>IF(12-G77&lt;0,0,12-G77)</f>
        <v>0</v>
      </c>
      <c r="H78" s="107"/>
      <c r="I78" s="107"/>
      <c r="J78" s="132">
        <f>IF(12-J77&lt;0,0,12-J77)</f>
        <v>0</v>
      </c>
      <c r="K78" s="107"/>
      <c r="L78" s="107"/>
      <c r="M78" s="132">
        <f>IF(12-M77&lt;0,0,12-M77)</f>
        <v>0</v>
      </c>
      <c r="N78" s="107"/>
      <c r="O78" s="107"/>
      <c r="P78" s="132">
        <f>IF(12-P77&lt;0,0,12-P77)</f>
        <v>0</v>
      </c>
      <c r="Q78" s="107"/>
      <c r="R78" s="107"/>
      <c r="S78" s="132">
        <f>IF(12-S77&lt;0,0,12-S77)</f>
        <v>0</v>
      </c>
      <c r="T78" s="107"/>
      <c r="U78" s="107"/>
      <c r="V78" s="45"/>
      <c r="W78" s="93"/>
    </row>
    <row r="79" spans="1:23" s="113" customFormat="1" hidden="1" x14ac:dyDescent="0.15">
      <c r="A79" s="45"/>
      <c r="B79" s="107"/>
      <c r="C79" s="107"/>
      <c r="D79" s="106"/>
      <c r="E79" s="127" t="s">
        <v>106</v>
      </c>
      <c r="F79" s="106"/>
      <c r="G79" s="107">
        <f>IF(G69=0,0,IF(G75&lt;=G78,0,G75-G78))</f>
        <v>0</v>
      </c>
      <c r="H79" s="107"/>
      <c r="I79" s="107"/>
      <c r="J79" s="107">
        <f>IF(J69=0,0,IF(J75&lt;=J78,0,J75-J78))</f>
        <v>0</v>
      </c>
      <c r="K79" s="107"/>
      <c r="L79" s="107"/>
      <c r="M79" s="107">
        <f>IF(M69=0,0,IF(M75&lt;=M78,0,M75-M78))</f>
        <v>0</v>
      </c>
      <c r="N79" s="107"/>
      <c r="O79" s="107"/>
      <c r="P79" s="107">
        <f>IF(P69=0,0,IF(P75&lt;=P78,0,P75-P78))</f>
        <v>0</v>
      </c>
      <c r="Q79" s="107"/>
      <c r="R79" s="107"/>
      <c r="S79" s="107">
        <f>IF(S69=0,0,IF(S75&lt;=S78,0,S75-S78))</f>
        <v>0</v>
      </c>
      <c r="T79" s="107"/>
      <c r="U79" s="107"/>
      <c r="V79" s="45"/>
      <c r="W79" s="93"/>
    </row>
    <row r="80" spans="1:23" s="113" customFormat="1" hidden="1" x14ac:dyDescent="0.15">
      <c r="A80" s="45"/>
      <c r="B80" s="107"/>
      <c r="C80" s="107"/>
      <c r="D80" s="106"/>
      <c r="E80" s="127" t="s">
        <v>107</v>
      </c>
      <c r="F80" s="106"/>
      <c r="G80" s="107">
        <f>IF(G70&lt;=G78,G70,G78)</f>
        <v>0</v>
      </c>
      <c r="H80" s="107"/>
      <c r="I80" s="107"/>
      <c r="J80" s="107">
        <f>IF(J70&lt;=J78,J70,J78)</f>
        <v>0</v>
      </c>
      <c r="K80" s="107"/>
      <c r="L80" s="107"/>
      <c r="M80" s="107">
        <f>IF(M70&lt;=M78,M70,M78)</f>
        <v>0</v>
      </c>
      <c r="N80" s="107"/>
      <c r="O80" s="107"/>
      <c r="P80" s="107">
        <f>IF(P70&lt;=P78,P70,P78)</f>
        <v>0</v>
      </c>
      <c r="Q80" s="107"/>
      <c r="R80" s="107"/>
      <c r="S80" s="107">
        <f>IF(S70&lt;=S78,S70,S78)</f>
        <v>0</v>
      </c>
      <c r="T80" s="107"/>
      <c r="U80" s="107"/>
      <c r="V80" s="45"/>
      <c r="W80" s="93"/>
    </row>
    <row r="81" spans="1:23" s="113" customFormat="1" hidden="1" x14ac:dyDescent="0.15">
      <c r="A81" s="45"/>
      <c r="B81" s="107"/>
      <c r="C81" s="107"/>
      <c r="D81" s="106"/>
      <c r="E81" s="127" t="s">
        <v>108</v>
      </c>
      <c r="F81" s="106"/>
      <c r="G81" s="107">
        <f>IF(G69=0,0,G70-G79-G80)</f>
        <v>0</v>
      </c>
      <c r="H81" s="107"/>
      <c r="I81" s="107"/>
      <c r="J81" s="107">
        <f>IF(J69=0,0,J70-J79-J80)</f>
        <v>0</v>
      </c>
      <c r="K81" s="107"/>
      <c r="L81" s="107"/>
      <c r="M81" s="107">
        <f>IF(M69=0,0,M70-M79-M80)</f>
        <v>0</v>
      </c>
      <c r="N81" s="107"/>
      <c r="O81" s="107"/>
      <c r="P81" s="107">
        <f>IF(P69=0,0,P70-P79-P80)</f>
        <v>0</v>
      </c>
      <c r="Q81" s="107"/>
      <c r="R81" s="107"/>
      <c r="S81" s="107">
        <f>IF(S69=0,0,S70-S79-S80)</f>
        <v>0</v>
      </c>
      <c r="T81" s="107"/>
      <c r="U81" s="107"/>
      <c r="V81" s="45"/>
      <c r="W81" s="93"/>
    </row>
    <row r="82" spans="1:23" s="79" customFormat="1" x14ac:dyDescent="0.15">
      <c r="D82" s="80"/>
      <c r="E82" s="125"/>
      <c r="F82" s="80"/>
      <c r="W82" s="94"/>
    </row>
    <row r="83" spans="1:23" x14ac:dyDescent="0.15">
      <c r="B83" s="52"/>
      <c r="C83" s="52"/>
      <c r="D83" s="54"/>
      <c r="E83" s="143"/>
      <c r="F83" s="54"/>
      <c r="G83" s="52"/>
      <c r="H83" s="52"/>
      <c r="I83" s="52"/>
      <c r="J83" s="52"/>
      <c r="K83" s="52"/>
      <c r="L83" s="52"/>
      <c r="M83" s="52"/>
      <c r="N83" s="52"/>
      <c r="O83" s="52"/>
      <c r="P83" s="52"/>
      <c r="Q83" s="52"/>
      <c r="R83" s="52"/>
      <c r="S83" s="52"/>
      <c r="T83" s="52"/>
      <c r="U83" s="52"/>
      <c r="W83" s="92"/>
    </row>
    <row r="84" spans="1:23" ht="7.5" customHeight="1" x14ac:dyDescent="0.15">
      <c r="B84" s="55"/>
      <c r="C84" s="55"/>
      <c r="D84" s="56"/>
      <c r="E84" s="143"/>
      <c r="F84" s="56"/>
      <c r="G84" s="55"/>
      <c r="H84" s="55"/>
      <c r="I84" s="55"/>
      <c r="J84" s="55"/>
      <c r="K84" s="55"/>
      <c r="L84" s="55"/>
      <c r="M84" s="55"/>
      <c r="N84" s="55"/>
      <c r="O84" s="55"/>
      <c r="P84" s="55"/>
      <c r="Q84" s="55"/>
      <c r="R84" s="55"/>
      <c r="S84" s="55"/>
      <c r="T84" s="55"/>
      <c r="U84" s="55"/>
      <c r="W84" s="92"/>
    </row>
    <row r="85" spans="1:23" ht="15.75" hidden="1" customHeight="1" x14ac:dyDescent="0.2">
      <c r="B85" s="55"/>
      <c r="C85" s="150"/>
      <c r="D85" s="56"/>
      <c r="E85" s="143"/>
      <c r="F85" s="56"/>
      <c r="G85" s="163"/>
      <c r="H85" s="161"/>
      <c r="I85" s="162"/>
      <c r="J85" s="163"/>
      <c r="K85" s="161"/>
      <c r="L85" s="162"/>
      <c r="M85" s="163"/>
      <c r="N85" s="161"/>
      <c r="O85" s="162"/>
      <c r="P85" s="163"/>
      <c r="Q85" s="161"/>
      <c r="R85" s="162"/>
      <c r="S85" s="163"/>
      <c r="T85" s="161"/>
      <c r="U85" s="57"/>
      <c r="V85" s="58"/>
      <c r="W85" s="92"/>
    </row>
    <row r="86" spans="1:23" s="133" customFormat="1" ht="15.75" customHeight="1" x14ac:dyDescent="0.2">
      <c r="B86" s="134"/>
      <c r="C86" s="200" t="s">
        <v>58</v>
      </c>
      <c r="D86" s="135"/>
      <c r="E86" s="143"/>
      <c r="F86" s="135"/>
      <c r="G86" s="145" t="str">
        <f>IF(G69=0,"",G202)</f>
        <v/>
      </c>
      <c r="H86" s="149" t="s">
        <v>32</v>
      </c>
      <c r="I86" s="136"/>
      <c r="J86" s="145" t="str">
        <f>IF(J69=0,"",J202)</f>
        <v/>
      </c>
      <c r="K86" s="149" t="s">
        <v>32</v>
      </c>
      <c r="L86" s="136"/>
      <c r="M86" s="145" t="str">
        <f>IF(M69=0,"",M202)</f>
        <v/>
      </c>
      <c r="N86" s="149" t="s">
        <v>32</v>
      </c>
      <c r="O86" s="136"/>
      <c r="P86" s="145" t="str">
        <f>IF(P69=0,"",P202)</f>
        <v/>
      </c>
      <c r="Q86" s="149" t="s">
        <v>32</v>
      </c>
      <c r="R86" s="136"/>
      <c r="S86" s="145" t="str">
        <f>IF(S69=0,"",S202)</f>
        <v/>
      </c>
      <c r="T86" s="149" t="s">
        <v>32</v>
      </c>
      <c r="U86" s="136"/>
      <c r="V86" s="137"/>
      <c r="W86" s="147"/>
    </row>
    <row r="87" spans="1:23" s="133" customFormat="1" ht="15.75" customHeight="1" x14ac:dyDescent="0.2">
      <c r="B87" s="134"/>
      <c r="C87" s="201" t="s">
        <v>90</v>
      </c>
      <c r="D87" s="135"/>
      <c r="E87" s="143"/>
      <c r="F87" s="135"/>
      <c r="G87" s="145" t="str">
        <f>IF(G144=0,"",G203)</f>
        <v/>
      </c>
      <c r="H87" s="149" t="s">
        <v>32</v>
      </c>
      <c r="I87" s="136"/>
      <c r="J87" s="145" t="str">
        <f>IF(J144=0,"",J203)</f>
        <v/>
      </c>
      <c r="K87" s="149" t="s">
        <v>32</v>
      </c>
      <c r="L87" s="136"/>
      <c r="M87" s="145" t="str">
        <f>IF(M144=0,"",M203)</f>
        <v/>
      </c>
      <c r="N87" s="149" t="s">
        <v>32</v>
      </c>
      <c r="O87" s="136"/>
      <c r="P87" s="145" t="str">
        <f>IF(P144=0,"",P203)</f>
        <v/>
      </c>
      <c r="Q87" s="149" t="s">
        <v>32</v>
      </c>
      <c r="R87" s="136"/>
      <c r="S87" s="145" t="str">
        <f>IF(S144=0,"",S203)</f>
        <v/>
      </c>
      <c r="T87" s="149" t="s">
        <v>32</v>
      </c>
      <c r="U87" s="136"/>
      <c r="V87" s="137"/>
      <c r="W87" s="147"/>
    </row>
    <row r="88" spans="1:23" s="133" customFormat="1" ht="15.75" customHeight="1" x14ac:dyDescent="0.2">
      <c r="B88" s="134"/>
      <c r="C88" s="201" t="s">
        <v>145</v>
      </c>
      <c r="D88" s="135"/>
      <c r="E88" s="143"/>
      <c r="F88" s="135"/>
      <c r="G88" s="145" t="str">
        <f>IF(G144=0,"",G204)</f>
        <v/>
      </c>
      <c r="H88" s="149" t="s">
        <v>32</v>
      </c>
      <c r="I88" s="136"/>
      <c r="J88" s="145" t="str">
        <f>IF(J144=0,"",J204)</f>
        <v/>
      </c>
      <c r="K88" s="149" t="s">
        <v>32</v>
      </c>
      <c r="L88" s="136"/>
      <c r="M88" s="145" t="str">
        <f>IF(M144=0,"",M204)</f>
        <v/>
      </c>
      <c r="N88" s="149" t="s">
        <v>32</v>
      </c>
      <c r="O88" s="136"/>
      <c r="P88" s="145" t="str">
        <f>IF(P144=0,"",P204)</f>
        <v/>
      </c>
      <c r="Q88" s="149" t="s">
        <v>32</v>
      </c>
      <c r="R88" s="136"/>
      <c r="S88" s="145" t="str">
        <f>IF(S144=0,"",S204)</f>
        <v/>
      </c>
      <c r="T88" s="149" t="s">
        <v>32</v>
      </c>
      <c r="U88" s="136"/>
      <c r="V88" s="137"/>
      <c r="W88" s="147"/>
    </row>
    <row r="89" spans="1:23" ht="7.5" customHeight="1" x14ac:dyDescent="0.25">
      <c r="B89" s="55"/>
      <c r="C89" s="55"/>
      <c r="D89" s="56"/>
      <c r="E89" s="143"/>
      <c r="F89" s="56"/>
      <c r="G89" s="55"/>
      <c r="H89" s="81"/>
      <c r="I89" s="55"/>
      <c r="J89" s="55"/>
      <c r="K89" s="81"/>
      <c r="L89" s="55"/>
      <c r="M89" s="55"/>
      <c r="N89" s="81"/>
      <c r="O89" s="55"/>
      <c r="P89" s="55"/>
      <c r="Q89" s="81"/>
      <c r="R89" s="55"/>
      <c r="S89" s="55"/>
      <c r="T89" s="81"/>
      <c r="U89" s="55"/>
      <c r="W89" s="92"/>
    </row>
    <row r="90" spans="1:23" ht="15.75" hidden="1" customHeight="1" x14ac:dyDescent="0.2">
      <c r="B90" s="55"/>
      <c r="C90" s="150"/>
      <c r="D90" s="56"/>
      <c r="E90" s="143"/>
      <c r="F90" s="56"/>
      <c r="G90" s="163"/>
      <c r="H90" s="161"/>
      <c r="I90" s="162"/>
      <c r="J90" s="163"/>
      <c r="K90" s="161"/>
      <c r="L90" s="162"/>
      <c r="M90" s="163"/>
      <c r="N90" s="161"/>
      <c r="O90" s="162"/>
      <c r="P90" s="163"/>
      <c r="Q90" s="161"/>
      <c r="R90" s="162"/>
      <c r="S90" s="163"/>
      <c r="T90" s="149"/>
      <c r="U90" s="57"/>
      <c r="V90" s="58"/>
      <c r="W90" s="92"/>
    </row>
    <row r="91" spans="1:23" s="133" customFormat="1" ht="15.75" customHeight="1" x14ac:dyDescent="0.2">
      <c r="B91" s="134"/>
      <c r="C91" s="200" t="s">
        <v>59</v>
      </c>
      <c r="D91" s="135"/>
      <c r="E91" s="143"/>
      <c r="F91" s="135"/>
      <c r="G91" s="145" t="str">
        <f>IF(G69=0,"",G206)</f>
        <v/>
      </c>
      <c r="H91" s="149" t="s">
        <v>32</v>
      </c>
      <c r="I91" s="136"/>
      <c r="J91" s="145" t="str">
        <f>IF(J69=0,"",J206)</f>
        <v/>
      </c>
      <c r="K91" s="149" t="s">
        <v>32</v>
      </c>
      <c r="L91" s="136"/>
      <c r="M91" s="145" t="str">
        <f>IF(M69=0,"",M206)</f>
        <v/>
      </c>
      <c r="N91" s="149" t="s">
        <v>32</v>
      </c>
      <c r="O91" s="136"/>
      <c r="P91" s="145" t="str">
        <f>IF(P69=0,"",P206)</f>
        <v/>
      </c>
      <c r="Q91" s="149" t="s">
        <v>32</v>
      </c>
      <c r="R91" s="136"/>
      <c r="S91" s="145" t="str">
        <f>IF(S69=0,"",S206)</f>
        <v/>
      </c>
      <c r="T91" s="149" t="s">
        <v>32</v>
      </c>
      <c r="U91" s="136"/>
      <c r="V91" s="137"/>
      <c r="W91" s="147"/>
    </row>
    <row r="92" spans="1:23" s="133" customFormat="1" ht="15.75" customHeight="1" x14ac:dyDescent="0.2">
      <c r="B92" s="134"/>
      <c r="C92" s="201" t="s">
        <v>152</v>
      </c>
      <c r="D92" s="135"/>
      <c r="E92" s="143"/>
      <c r="F92" s="135"/>
      <c r="G92" s="145" t="str">
        <f>IF(G144=0,"",G207)</f>
        <v/>
      </c>
      <c r="H92" s="149" t="s">
        <v>32</v>
      </c>
      <c r="I92" s="136"/>
      <c r="J92" s="145" t="str">
        <f>IF(J144=0,"",J207)</f>
        <v/>
      </c>
      <c r="K92" s="149" t="s">
        <v>32</v>
      </c>
      <c r="L92" s="136"/>
      <c r="M92" s="145" t="str">
        <f>IF(M144=0,"",M207)</f>
        <v/>
      </c>
      <c r="N92" s="149" t="s">
        <v>32</v>
      </c>
      <c r="O92" s="136"/>
      <c r="P92" s="145" t="str">
        <f>IF(P144=0,"",P207)</f>
        <v/>
      </c>
      <c r="Q92" s="149" t="s">
        <v>32</v>
      </c>
      <c r="R92" s="136"/>
      <c r="S92" s="145" t="str">
        <f>IF(S144=0,"",S207)</f>
        <v/>
      </c>
      <c r="T92" s="149" t="s">
        <v>32</v>
      </c>
      <c r="U92" s="136"/>
      <c r="V92" s="137"/>
      <c r="W92" s="147"/>
    </row>
    <row r="93" spans="1:23" s="133" customFormat="1" ht="15.75" customHeight="1" x14ac:dyDescent="0.2">
      <c r="B93" s="134"/>
      <c r="C93" s="201" t="s">
        <v>145</v>
      </c>
      <c r="D93" s="135"/>
      <c r="E93" s="143"/>
      <c r="F93" s="135"/>
      <c r="G93" s="145" t="str">
        <f>IF(G144=0,"",G208)</f>
        <v/>
      </c>
      <c r="H93" s="149" t="s">
        <v>32</v>
      </c>
      <c r="I93" s="136"/>
      <c r="J93" s="145" t="str">
        <f>IF(J144=0,"",J208)</f>
        <v/>
      </c>
      <c r="K93" s="149" t="s">
        <v>32</v>
      </c>
      <c r="L93" s="136"/>
      <c r="M93" s="145" t="str">
        <f>IF(M144=0,"",M208)</f>
        <v/>
      </c>
      <c r="N93" s="149" t="s">
        <v>32</v>
      </c>
      <c r="O93" s="136"/>
      <c r="P93" s="145" t="str">
        <f>IF(P144=0,"",P208)</f>
        <v/>
      </c>
      <c r="Q93" s="149" t="s">
        <v>32</v>
      </c>
      <c r="R93" s="136"/>
      <c r="S93" s="145" t="str">
        <f>IF(S144=0,"",S208)</f>
        <v/>
      </c>
      <c r="T93" s="149" t="s">
        <v>32</v>
      </c>
      <c r="U93" s="136"/>
      <c r="V93" s="137"/>
      <c r="W93" s="147"/>
    </row>
    <row r="94" spans="1:23" ht="7.5" customHeight="1" x14ac:dyDescent="0.25">
      <c r="B94" s="55"/>
      <c r="C94" s="55"/>
      <c r="D94" s="56"/>
      <c r="E94" s="143"/>
      <c r="F94" s="56"/>
      <c r="G94" s="55"/>
      <c r="H94" s="81"/>
      <c r="I94" s="55"/>
      <c r="J94" s="55"/>
      <c r="K94" s="81"/>
      <c r="L94" s="55"/>
      <c r="M94" s="55"/>
      <c r="N94" s="81"/>
      <c r="O94" s="55"/>
      <c r="P94" s="55"/>
      <c r="Q94" s="81"/>
      <c r="R94" s="55"/>
      <c r="S94" s="55"/>
      <c r="T94" s="81"/>
      <c r="U94" s="55"/>
      <c r="W94" s="92"/>
    </row>
    <row r="95" spans="1:23" ht="15.75" hidden="1" customHeight="1" x14ac:dyDescent="0.2">
      <c r="B95" s="55"/>
      <c r="C95" s="150"/>
      <c r="D95" s="56"/>
      <c r="E95" s="143"/>
      <c r="F95" s="56"/>
      <c r="G95" s="163"/>
      <c r="H95" s="161"/>
      <c r="I95" s="162"/>
      <c r="J95" s="163"/>
      <c r="K95" s="161"/>
      <c r="L95" s="162"/>
      <c r="M95" s="163"/>
      <c r="N95" s="161"/>
      <c r="O95" s="162"/>
      <c r="P95" s="163"/>
      <c r="Q95" s="161"/>
      <c r="R95" s="162"/>
      <c r="S95" s="163"/>
      <c r="T95" s="149"/>
      <c r="U95" s="57"/>
      <c r="V95" s="58"/>
      <c r="W95" s="92"/>
    </row>
    <row r="96" spans="1:23" s="133" customFormat="1" ht="15.75" customHeight="1" x14ac:dyDescent="0.2">
      <c r="B96" s="134"/>
      <c r="C96" s="200" t="s">
        <v>60</v>
      </c>
      <c r="D96" s="135"/>
      <c r="E96" s="143"/>
      <c r="F96" s="135"/>
      <c r="G96" s="145" t="str">
        <f>IF(G69=0,"",G210)</f>
        <v/>
      </c>
      <c r="H96" s="149" t="s">
        <v>32</v>
      </c>
      <c r="I96" s="136"/>
      <c r="J96" s="145" t="str">
        <f>IF(J69=0,"",J210)</f>
        <v/>
      </c>
      <c r="K96" s="149" t="s">
        <v>32</v>
      </c>
      <c r="L96" s="136"/>
      <c r="M96" s="145" t="str">
        <f>IF(M69=0,"",M210)</f>
        <v/>
      </c>
      <c r="N96" s="149" t="s">
        <v>32</v>
      </c>
      <c r="O96" s="136"/>
      <c r="P96" s="145" t="str">
        <f>IF(P69=0,"",P210)</f>
        <v/>
      </c>
      <c r="Q96" s="149" t="s">
        <v>32</v>
      </c>
      <c r="R96" s="136"/>
      <c r="S96" s="145" t="str">
        <f>IF(S69=0,"",S210)</f>
        <v/>
      </c>
      <c r="T96" s="149" t="s">
        <v>32</v>
      </c>
      <c r="U96" s="136"/>
      <c r="V96" s="137"/>
      <c r="W96" s="147"/>
    </row>
    <row r="97" spans="1:23" s="133" customFormat="1" ht="15.75" customHeight="1" x14ac:dyDescent="0.2">
      <c r="B97" s="134"/>
      <c r="C97" s="201" t="s">
        <v>151</v>
      </c>
      <c r="D97" s="135"/>
      <c r="E97" s="143"/>
      <c r="F97" s="135"/>
      <c r="G97" s="145" t="str">
        <f>IF(G144=0,"",G211)</f>
        <v/>
      </c>
      <c r="H97" s="149" t="s">
        <v>32</v>
      </c>
      <c r="I97" s="136"/>
      <c r="J97" s="145" t="str">
        <f>IF(J144=0,"",J211)</f>
        <v/>
      </c>
      <c r="K97" s="149" t="s">
        <v>32</v>
      </c>
      <c r="L97" s="136"/>
      <c r="M97" s="145" t="str">
        <f>IF(M144=0,"",M211)</f>
        <v/>
      </c>
      <c r="N97" s="149" t="s">
        <v>32</v>
      </c>
      <c r="O97" s="136"/>
      <c r="P97" s="145" t="str">
        <f>IF(P144=0,"",P211)</f>
        <v/>
      </c>
      <c r="Q97" s="149" t="s">
        <v>32</v>
      </c>
      <c r="R97" s="136"/>
      <c r="S97" s="145" t="str">
        <f>IF(S144=0,"",S211)</f>
        <v/>
      </c>
      <c r="T97" s="149" t="s">
        <v>32</v>
      </c>
      <c r="U97" s="136"/>
      <c r="V97" s="137"/>
      <c r="W97" s="147"/>
    </row>
    <row r="98" spans="1:23" s="133" customFormat="1" ht="15.75" customHeight="1" x14ac:dyDescent="0.2">
      <c r="B98" s="134"/>
      <c r="C98" s="201" t="s">
        <v>145</v>
      </c>
      <c r="D98" s="135"/>
      <c r="E98" s="143"/>
      <c r="F98" s="135"/>
      <c r="G98" s="145" t="str">
        <f>IF(G144=0,"",G212)</f>
        <v/>
      </c>
      <c r="H98" s="149" t="s">
        <v>32</v>
      </c>
      <c r="I98" s="136"/>
      <c r="J98" s="145" t="str">
        <f>IF(J144=0,"",J212)</f>
        <v/>
      </c>
      <c r="K98" s="149" t="s">
        <v>32</v>
      </c>
      <c r="L98" s="136"/>
      <c r="M98" s="145" t="str">
        <f>IF(M144=0,"",M212)</f>
        <v/>
      </c>
      <c r="N98" s="149" t="s">
        <v>32</v>
      </c>
      <c r="O98" s="136"/>
      <c r="P98" s="145" t="str">
        <f>IF(P144=0,"",P212)</f>
        <v/>
      </c>
      <c r="Q98" s="149" t="s">
        <v>32</v>
      </c>
      <c r="R98" s="136"/>
      <c r="S98" s="145" t="str">
        <f>IF(S144=0,"",S212)</f>
        <v/>
      </c>
      <c r="T98" s="149" t="s">
        <v>32</v>
      </c>
      <c r="U98" s="136"/>
      <c r="V98" s="137"/>
      <c r="W98" s="147"/>
    </row>
    <row r="99" spans="1:23" ht="7.5" customHeight="1" x14ac:dyDescent="0.25">
      <c r="B99" s="55"/>
      <c r="C99" s="55"/>
      <c r="D99" s="56"/>
      <c r="E99" s="143"/>
      <c r="F99" s="56"/>
      <c r="G99" s="55"/>
      <c r="H99" s="81"/>
      <c r="I99" s="55"/>
      <c r="J99" s="55"/>
      <c r="K99" s="81"/>
      <c r="L99" s="55"/>
      <c r="M99" s="55"/>
      <c r="N99" s="81"/>
      <c r="O99" s="55"/>
      <c r="P99" s="55"/>
      <c r="Q99" s="81"/>
      <c r="R99" s="55"/>
      <c r="S99" s="55"/>
      <c r="T99" s="81"/>
      <c r="U99" s="55"/>
      <c r="W99" s="92"/>
    </row>
    <row r="100" spans="1:23" ht="19.5" customHeight="1" x14ac:dyDescent="0.25">
      <c r="B100" s="74"/>
      <c r="C100" s="199" t="s">
        <v>148</v>
      </c>
      <c r="D100" s="75"/>
      <c r="E100" s="143"/>
      <c r="F100" s="75"/>
      <c r="G100" s="145" t="str">
        <f>G70</f>
        <v/>
      </c>
      <c r="H100" s="146" t="s">
        <v>62</v>
      </c>
      <c r="I100" s="76"/>
      <c r="J100" s="145" t="str">
        <f>J70</f>
        <v/>
      </c>
      <c r="K100" s="146" t="s">
        <v>62</v>
      </c>
      <c r="L100" s="76"/>
      <c r="M100" s="145" t="str">
        <f>M70</f>
        <v/>
      </c>
      <c r="N100" s="146" t="s">
        <v>62</v>
      </c>
      <c r="O100" s="76"/>
      <c r="P100" s="145" t="str">
        <f>P70</f>
        <v/>
      </c>
      <c r="Q100" s="146" t="s">
        <v>62</v>
      </c>
      <c r="R100" s="76"/>
      <c r="S100" s="145" t="str">
        <f>S70</f>
        <v/>
      </c>
      <c r="T100" s="82" t="s">
        <v>62</v>
      </c>
      <c r="U100" s="76"/>
      <c r="V100" s="58"/>
      <c r="W100" s="92"/>
    </row>
    <row r="101" spans="1:23" ht="19.5" customHeight="1" x14ac:dyDescent="0.25">
      <c r="B101" s="74"/>
      <c r="C101" s="151" t="s">
        <v>149</v>
      </c>
      <c r="D101" s="75"/>
      <c r="E101" s="143"/>
      <c r="F101" s="75"/>
      <c r="G101" s="145" t="str">
        <f>G150</f>
        <v/>
      </c>
      <c r="H101" s="146" t="s">
        <v>62</v>
      </c>
      <c r="I101" s="74"/>
      <c r="J101" s="145" t="str">
        <f>J150</f>
        <v/>
      </c>
      <c r="K101" s="146" t="s">
        <v>62</v>
      </c>
      <c r="L101" s="74"/>
      <c r="M101" s="145" t="str">
        <f>M150</f>
        <v/>
      </c>
      <c r="N101" s="146" t="s">
        <v>62</v>
      </c>
      <c r="O101" s="74"/>
      <c r="P101" s="145" t="str">
        <f>P150</f>
        <v/>
      </c>
      <c r="Q101" s="146" t="s">
        <v>62</v>
      </c>
      <c r="R101" s="74"/>
      <c r="S101" s="145" t="str">
        <f>S150</f>
        <v/>
      </c>
      <c r="T101" s="146" t="s">
        <v>62</v>
      </c>
      <c r="U101" s="74"/>
      <c r="W101" s="92"/>
    </row>
    <row r="102" spans="1:23" ht="19.5" customHeight="1" x14ac:dyDescent="0.25">
      <c r="B102" s="74"/>
      <c r="C102" s="151" t="s">
        <v>150</v>
      </c>
      <c r="D102" s="75"/>
      <c r="E102" s="143"/>
      <c r="F102" s="75"/>
      <c r="G102" s="145" t="str">
        <f>G151</f>
        <v/>
      </c>
      <c r="H102" s="146" t="s">
        <v>62</v>
      </c>
      <c r="I102" s="76"/>
      <c r="J102" s="145" t="str">
        <f>J151</f>
        <v/>
      </c>
      <c r="K102" s="146" t="s">
        <v>62</v>
      </c>
      <c r="L102" s="76"/>
      <c r="M102" s="145" t="str">
        <f>M151</f>
        <v/>
      </c>
      <c r="N102" s="146" t="s">
        <v>62</v>
      </c>
      <c r="O102" s="76"/>
      <c r="P102" s="145" t="str">
        <f>P151</f>
        <v/>
      </c>
      <c r="Q102" s="146" t="s">
        <v>62</v>
      </c>
      <c r="R102" s="76"/>
      <c r="S102" s="145" t="str">
        <f>S151</f>
        <v/>
      </c>
      <c r="T102" s="82" t="s">
        <v>62</v>
      </c>
      <c r="U102" s="76"/>
      <c r="V102" s="58"/>
      <c r="W102" s="92"/>
    </row>
    <row r="103" spans="1:23" ht="9.75" customHeight="1" x14ac:dyDescent="0.25">
      <c r="B103" s="186"/>
      <c r="C103" s="186"/>
      <c r="D103" s="187"/>
      <c r="E103" s="188"/>
      <c r="F103" s="187"/>
      <c r="G103" s="186"/>
      <c r="H103" s="189"/>
      <c r="I103" s="186"/>
      <c r="J103" s="186"/>
      <c r="K103" s="189"/>
      <c r="L103" s="186"/>
      <c r="M103" s="186"/>
      <c r="N103" s="189"/>
      <c r="O103" s="186"/>
      <c r="P103" s="186"/>
      <c r="Q103" s="189"/>
      <c r="R103" s="186"/>
      <c r="S103" s="186"/>
      <c r="T103" s="189"/>
      <c r="U103" s="186"/>
      <c r="W103" s="92"/>
    </row>
    <row r="104" spans="1:23" ht="28.5" customHeight="1" x14ac:dyDescent="0.25">
      <c r="B104" s="186"/>
      <c r="C104" s="192" t="s">
        <v>61</v>
      </c>
      <c r="D104" s="187"/>
      <c r="E104" s="188"/>
      <c r="F104" s="187"/>
      <c r="G104" s="185" t="str">
        <f>G214</f>
        <v/>
      </c>
      <c r="H104" s="190" t="s">
        <v>32</v>
      </c>
      <c r="I104" s="191"/>
      <c r="J104" s="185" t="str">
        <f>J214</f>
        <v/>
      </c>
      <c r="K104" s="190" t="s">
        <v>32</v>
      </c>
      <c r="L104" s="191"/>
      <c r="M104" s="185" t="str">
        <f>M214</f>
        <v/>
      </c>
      <c r="N104" s="190" t="s">
        <v>32</v>
      </c>
      <c r="O104" s="191"/>
      <c r="P104" s="185" t="str">
        <f>P214</f>
        <v/>
      </c>
      <c r="Q104" s="190" t="s">
        <v>32</v>
      </c>
      <c r="R104" s="191"/>
      <c r="S104" s="185" t="str">
        <f>S214</f>
        <v/>
      </c>
      <c r="T104" s="190" t="s">
        <v>32</v>
      </c>
      <c r="U104" s="191"/>
      <c r="V104" s="58"/>
      <c r="W104" s="92"/>
    </row>
    <row r="105" spans="1:23" ht="9.75" customHeight="1" x14ac:dyDescent="0.15">
      <c r="B105" s="186"/>
      <c r="C105" s="186"/>
      <c r="D105" s="187"/>
      <c r="E105" s="188"/>
      <c r="F105" s="187"/>
      <c r="G105" s="186"/>
      <c r="H105" s="186"/>
      <c r="I105" s="186"/>
      <c r="J105" s="186"/>
      <c r="K105" s="186"/>
      <c r="L105" s="186"/>
      <c r="M105" s="186"/>
      <c r="N105" s="186"/>
      <c r="O105" s="186"/>
      <c r="P105" s="186"/>
      <c r="Q105" s="186"/>
      <c r="R105" s="186"/>
      <c r="S105" s="186"/>
      <c r="T105" s="186"/>
      <c r="U105" s="186"/>
      <c r="W105" s="92"/>
    </row>
    <row r="106" spans="1:23" ht="7.5" customHeight="1" x14ac:dyDescent="0.15">
      <c r="E106" s="143"/>
      <c r="W106" s="92"/>
    </row>
    <row r="107" spans="1:23" hidden="1" x14ac:dyDescent="0.15">
      <c r="A107" s="45"/>
      <c r="B107" s="202"/>
      <c r="C107" s="202"/>
      <c r="D107" s="203"/>
      <c r="E107" s="204"/>
      <c r="F107" s="203"/>
      <c r="G107" s="202"/>
      <c r="H107" s="202"/>
      <c r="I107" s="202"/>
      <c r="J107" s="202"/>
      <c r="K107" s="202"/>
      <c r="L107" s="202"/>
      <c r="M107" s="202"/>
      <c r="N107" s="202"/>
      <c r="O107" s="202"/>
      <c r="P107" s="202"/>
      <c r="Q107" s="202"/>
      <c r="R107" s="202"/>
      <c r="S107" s="202"/>
      <c r="T107" s="202"/>
      <c r="U107" s="202"/>
      <c r="V107" s="45"/>
      <c r="W107" s="93"/>
    </row>
    <row r="108" spans="1:23" hidden="1" x14ac:dyDescent="0.15">
      <c r="B108" s="141"/>
      <c r="C108" s="141"/>
      <c r="D108" s="142"/>
      <c r="E108" s="175" t="s">
        <v>29</v>
      </c>
      <c r="F108" s="142"/>
      <c r="G108" s="96">
        <f>G32+J32+M32+P32+S32</f>
        <v>0</v>
      </c>
      <c r="H108" s="97"/>
      <c r="I108" s="97"/>
      <c r="J108" s="97"/>
      <c r="K108" s="97"/>
      <c r="L108" s="97"/>
      <c r="M108" s="97"/>
      <c r="N108" s="97"/>
      <c r="O108" s="97"/>
      <c r="P108" s="97"/>
      <c r="Q108" s="97"/>
      <c r="R108" s="97"/>
      <c r="S108" s="97"/>
      <c r="T108" s="141"/>
      <c r="U108" s="141"/>
      <c r="W108" s="92"/>
    </row>
    <row r="109" spans="1:23" hidden="1" x14ac:dyDescent="0.15">
      <c r="B109" s="61"/>
      <c r="C109" s="61"/>
      <c r="D109" s="73"/>
      <c r="E109" s="143" t="s">
        <v>34</v>
      </c>
      <c r="F109" s="73"/>
      <c r="G109" s="97">
        <f>IF(G17&lt;65,IF(G36&lt;=DAT!$E$20,1,IF(AND(G36&gt;=DAT!$D$21,G36&lt;=DAT!$E$21),2,IF(AND(G36&gt;=DAT!$D$22,G36&lt;=DAT!$E$22),3,IF(AND(G36&gt;=DAT!$D$23,G36&lt;=DAT!$E$23),4,5)))),0)</f>
        <v>0</v>
      </c>
      <c r="H109" s="97"/>
      <c r="I109" s="97"/>
      <c r="J109" s="97">
        <f>IF(AND(J17&lt;65,J32=1),IF(J36&lt;=DAT!$E$20,1,IF(AND(J36&gt;=DAT!$D$21,J36&lt;=DAT!$E$21),2,IF(AND(J36&gt;=DAT!$D$22,J36&lt;=DAT!$E$22),3,IF(AND(J36&gt;=DAT!$D$23,J36&lt;=DAT!$E$23),4,5)))),0)</f>
        <v>0</v>
      </c>
      <c r="K109" s="97"/>
      <c r="L109" s="97"/>
      <c r="M109" s="97">
        <f>IF(AND(M17&lt;65,M32=1),IF(M36&lt;=DAT!$E$20,1,IF(AND(M36&gt;=DAT!$D$21,M36&lt;=DAT!$E$21),2,IF(AND(M36&gt;=DAT!$D$22,M36&lt;=DAT!$E$22),3,IF(AND(M36&gt;=DAT!$D$23,M36&lt;=DAT!$E$23),4,5)))),0)</f>
        <v>0</v>
      </c>
      <c r="N109" s="97"/>
      <c r="O109" s="97"/>
      <c r="P109" s="97">
        <f>IF(AND(P17&lt;65,P32=1),IF(P36&lt;=DAT!$E$20,1,IF(AND(P36&gt;=DAT!$D$21,P36&lt;=DAT!$E$21),2,IF(AND(P36&gt;=DAT!$D$22,P36&lt;=DAT!$E$22),3,IF(AND(P36&gt;=DAT!$D$23,P36&lt;=DAT!$E$23),4,5)))),0)</f>
        <v>0</v>
      </c>
      <c r="Q109" s="97"/>
      <c r="R109" s="97"/>
      <c r="S109" s="97">
        <f>IF(AND(S17&lt;65,S32=1),IF(S36&lt;=DAT!$E$20,1,IF(AND(S36&gt;=DAT!$D$21,S36&lt;=DAT!$E$21),2,IF(AND(S36&gt;=DAT!$D$22,S36&lt;=DAT!$E$22),3,IF(AND(S36&gt;=DAT!$D$23,S36&lt;=DAT!$E$23),4,5)))),0)</f>
        <v>0</v>
      </c>
      <c r="T109" s="61"/>
      <c r="U109" s="61"/>
      <c r="W109" s="92"/>
    </row>
    <row r="110" spans="1:23" hidden="1" x14ac:dyDescent="0.15">
      <c r="B110" s="61"/>
      <c r="C110" s="61"/>
      <c r="D110" s="73"/>
      <c r="E110" s="143" t="s">
        <v>35</v>
      </c>
      <c r="F110" s="73"/>
      <c r="G110" s="97">
        <f>IF(G17&gt;=65,IF(G36&lt;=DAT!$E$27,6,IF(AND(G36&gt;=DAT!$D$28,G36&lt;=DAT!$E$28),7,IF(AND(G36&gt;=DAT!$D$29,G36&lt;=DAT!$E$29),8,IF(AND(G36&gt;=DAT!$D$30,G36&lt;=DAT!$E$30),9,10)))),0)</f>
        <v>6</v>
      </c>
      <c r="H110" s="97"/>
      <c r="I110" s="97"/>
      <c r="J110" s="97">
        <f>IF(AND(J17&gt;=65,J32=1),IF(J36&lt;=DAT!$E$27,6,IF(AND(J36&gt;=DAT!$D$28,J36&lt;=DAT!$E$28),7,IF(AND(J36&gt;=DAT!$D$29,J36&lt;=DAT!$E$29),8,IF(AND(J36&gt;=DAT!$D$30,J36&lt;=DAT!$E$30),9,10)))),0)</f>
        <v>0</v>
      </c>
      <c r="K110" s="97"/>
      <c r="L110" s="97"/>
      <c r="M110" s="97">
        <f>IF(AND(M17&gt;=65,M32=1),IF(M36&lt;=DAT!$E$27,6,IF(AND(M36&gt;=DAT!$D$28,M36&lt;=DAT!$E$28),7,IF(AND(M36&gt;=DAT!$D$29,M36&lt;=DAT!$E$29),8,IF(AND(M36&gt;=DAT!$D$30,M36&lt;=DAT!$E$30),9,10)))),0)</f>
        <v>0</v>
      </c>
      <c r="N110" s="97"/>
      <c r="O110" s="97"/>
      <c r="P110" s="97">
        <f>IF(AND(P17&gt;=65,P32=1),IF(P36&lt;=DAT!$E$27,6,IF(AND(P36&gt;=DAT!$D$28,P36&lt;=DAT!$E$28),7,IF(AND(P36&gt;=DAT!$D$29,P36&lt;=DAT!$E$29),8,IF(AND(P36&gt;=DAT!$D$30,P36&lt;=DAT!$E$30),9,10)))),0)</f>
        <v>0</v>
      </c>
      <c r="Q110" s="97"/>
      <c r="R110" s="97"/>
      <c r="S110" s="97">
        <f>IF(AND(S17&gt;=65,S32=1),IF(S36&lt;=DAT!$E$27,6,IF(AND(S36&gt;=DAT!$D$28,S36&lt;=DAT!$E$28),7,IF(AND(S36&gt;=DAT!$D$29,S36&lt;=DAT!$E$29),8,IF(AND(S36&gt;=DAT!$D$30,S36&lt;=DAT!$E$30),9,10)))),0)</f>
        <v>0</v>
      </c>
      <c r="T110" s="61"/>
      <c r="U110" s="61"/>
      <c r="W110" s="92"/>
    </row>
    <row r="111" spans="1:23" hidden="1" x14ac:dyDescent="0.15">
      <c r="B111" s="61"/>
      <c r="C111" s="61"/>
      <c r="D111" s="73"/>
      <c r="E111" s="143" t="s">
        <v>31</v>
      </c>
      <c r="F111" s="73"/>
      <c r="G111" s="97">
        <f>SUM(G109:G110)</f>
        <v>6</v>
      </c>
      <c r="H111" s="97"/>
      <c r="I111" s="97"/>
      <c r="J111" s="97">
        <f>SUM(J109:J110)</f>
        <v>0</v>
      </c>
      <c r="K111" s="97"/>
      <c r="L111" s="97"/>
      <c r="M111" s="97">
        <f t="shared" ref="M111:S111" si="0">SUM(M109:M110)</f>
        <v>0</v>
      </c>
      <c r="N111" s="97"/>
      <c r="O111" s="97"/>
      <c r="P111" s="97">
        <f t="shared" si="0"/>
        <v>0</v>
      </c>
      <c r="Q111" s="97"/>
      <c r="R111" s="97"/>
      <c r="S111" s="97">
        <f t="shared" si="0"/>
        <v>0</v>
      </c>
      <c r="T111" s="61"/>
      <c r="U111" s="61"/>
      <c r="W111" s="92"/>
    </row>
    <row r="112" spans="1:23" hidden="1" x14ac:dyDescent="0.15">
      <c r="B112" s="61"/>
      <c r="C112" s="61"/>
      <c r="D112" s="62"/>
      <c r="E112" s="143" t="s">
        <v>50</v>
      </c>
      <c r="F112" s="62"/>
      <c r="G112" s="97">
        <f>IF(G111=6,DAT!$G$27,IF(G111=7,G36-DAT!$G$28,IF(G111=8,ROUNDDOWN(G36*DAT!$F$29,0)-DAT!$G$29,IF(G111=9,ROUNDDOWN(G36*DAT!$F$30,0)-DAT!$G$30,IF(G111=10,ROUNDDOWN(G36*DAT!$F$31,0)-DAT!$G$31,IF(G111=1,DAT!$G$20,IF(G111=2,G36-DAT!$G$21,IF(G111=3,ROUNDDOWN(G36*DAT!$F$22,0)-DAT!$G$22,IF(G111=4,ROUNDDOWN(G36*DAT!$F$23,0)-DAT!$G$23,IF(G111=5,ROUNDDOWN(G36*DAT!$F$24,0)-DAT!$G$24,0))))))))))</f>
        <v>0</v>
      </c>
      <c r="H112" s="97"/>
      <c r="I112" s="97"/>
      <c r="J112" s="97">
        <f>IF(J111=6,DAT!$G$27,IF(J111=7,J36-DAT!$G$28,IF(J111=8,ROUNDDOWN(J36*DAT!$F$29,0)-DAT!$G$29,IF(J111=9,ROUNDDOWN(J36*DAT!$F$30,0)-DAT!$G$30,IF(J111=10,ROUNDDOWN(J36*DAT!$F$31,0)-DAT!$G$31,IF(J111=1,DAT!$G$20,IF(J111=2,J36-DAT!$G$21,IF(J111=3,ROUNDDOWN(J36*DAT!$F$22,0)-DAT!$G$22,IF(J111=4,ROUNDDOWN(J36*DAT!$F$23,0)-DAT!$G$23,IF(J111=5,ROUNDDOWN(J36*DAT!$F$24,0)-DAT!$G$24,0))))))))))</f>
        <v>0</v>
      </c>
      <c r="K112" s="97"/>
      <c r="L112" s="97"/>
      <c r="M112" s="97">
        <f>IF(M111=6,DAT!$G$27,IF(M111=7,M36-DAT!$G$28,IF(M111=8,ROUNDDOWN(M36*DAT!$F$29,0)-DAT!$G$29,IF(M111=9,ROUNDDOWN(M36*DAT!$F$30,0)-DAT!$G$30,IF(M111=10,ROUNDDOWN(M36*DAT!$F$31,0)-DAT!$G$31,IF(M111=1,DAT!$G$20,IF(M111=2,M36-DAT!$G$21,IF(M111=3,ROUNDDOWN(M36*DAT!$F$22,0)-DAT!$G$22,IF(M111=4,ROUNDDOWN(M36*DAT!$F$23,0)-DAT!$G$23,IF(M111=5,ROUNDDOWN(M36*DAT!$F$24,0)-DAT!$G$24,0))))))))))</f>
        <v>0</v>
      </c>
      <c r="N112" s="97"/>
      <c r="O112" s="97"/>
      <c r="P112" s="97">
        <f>IF(P111=6,DAT!$G$27,IF(P111=7,P36-DAT!$G$28,IF(P111=8,ROUNDDOWN(P36*DAT!$F$29,0)-DAT!$G$29,IF(P111=9,ROUNDDOWN(P36*DAT!$F$30,0)-DAT!$G$30,IF(P111=10,ROUNDDOWN(P36*DAT!$F$31,0)-DAT!$G$31,IF(P111=1,DAT!$G$20,IF(P111=2,P36-DAT!$G$21,IF(P111=3,ROUNDDOWN(P36*DAT!$F$22,0)-DAT!$G$22,IF(P111=4,ROUNDDOWN(P36*DAT!$F$23,0)-DAT!$G$23,IF(P111=5,ROUNDDOWN(P36*DAT!$F$24,0)-DAT!$G$24,0))))))))))</f>
        <v>0</v>
      </c>
      <c r="Q112" s="97"/>
      <c r="R112" s="97"/>
      <c r="S112" s="97">
        <f>IF(S111=6,DAT!$G$27,IF(S111=7,S36-DAT!$G$28,IF(S111=8,ROUNDDOWN(S36*DAT!$F$29,0)-DAT!$G$29,IF(S111=9,ROUNDDOWN(S36*DAT!$F$30,0)-DAT!$G$30,IF(S111=10,ROUNDDOWN(S36*DAT!$F$31,0)-DAT!$G$31,IF(S111=1,DAT!$G$20,IF(S111=2,S36-DAT!$G$21,IF(S111=3,ROUNDDOWN(S36*DAT!$F$22,0)-DAT!$G$22,IF(S111=4,ROUNDDOWN(S36*DAT!$F$23,0)-DAT!$G$23,IF(S111=5,ROUNDDOWN(S36*DAT!$F$24,0)-DAT!$G$24,0))))))))))</f>
        <v>0</v>
      </c>
      <c r="T112" s="61"/>
      <c r="U112" s="61"/>
      <c r="W112" s="92"/>
    </row>
    <row r="113" spans="2:23" hidden="1" x14ac:dyDescent="0.15">
      <c r="E113" s="175" t="s">
        <v>100</v>
      </c>
      <c r="G113" s="98">
        <f>IF(G112-G121&lt;0,0,G112-G121)</f>
        <v>0</v>
      </c>
      <c r="H113" s="98"/>
      <c r="I113" s="98"/>
      <c r="J113" s="98">
        <f>IF(J112-J121&lt;0,0,J112-J121)</f>
        <v>0</v>
      </c>
      <c r="K113" s="98"/>
      <c r="L113" s="98"/>
      <c r="M113" s="98">
        <f>IF(M112-M121&lt;0,0,M112-M121)</f>
        <v>0</v>
      </c>
      <c r="N113" s="98"/>
      <c r="O113" s="98"/>
      <c r="P113" s="98">
        <f>IF(P112-P121&lt;0,0,P112-P121)</f>
        <v>0</v>
      </c>
      <c r="Q113" s="98"/>
      <c r="R113" s="98"/>
      <c r="S113" s="98">
        <f>IF(S112-S121&lt;0,0,S112-S121)</f>
        <v>0</v>
      </c>
      <c r="W113" s="92"/>
    </row>
    <row r="114" spans="2:23" hidden="1" x14ac:dyDescent="0.15">
      <c r="B114" s="61"/>
      <c r="C114" s="61"/>
      <c r="D114" s="73"/>
      <c r="E114" s="143" t="s">
        <v>19</v>
      </c>
      <c r="F114" s="73"/>
      <c r="G114" s="97">
        <f>IF(G38&lt;=DAT!$E$34,1,IF(AND(G38&gt;=DAT!$D$35,G38&lt;=DAT!$E$35),2,IF(AND(G38&gt;=DAT!$D$36,G38&lt;=DAT!$E$36),3,IF(AND(G38&gt;=DAT!$D$37,G38&lt;=DAT!$E$37),4,IF(AND(G38&gt;=DAT!$D$38,G38&lt;=DAT!$E$38),5,IF(AND(G38&gt;=DAT!$D$39,G38&lt;=DAT!$E$39),6,IF(AND(G38&gt;=DAT!$D$40,G38&lt;=DAT!$E$40),7,IF(AND(G38&gt;=DAT!$D$41,G38&lt;=DAT!$E$41),8,IF(AND(G38&gt;=DAT!$D$42,G38&lt;=DAT!$E$42),9,10)))))))))</f>
        <v>1</v>
      </c>
      <c r="H114" s="97"/>
      <c r="I114" s="97"/>
      <c r="J114" s="97">
        <f>IF(J38&lt;=DAT!$E$34,1,IF(AND(J38&gt;=DAT!$D$35,J38&lt;=DAT!$E$35),2,IF(AND(J38&gt;=DAT!$D$36,J38&lt;=DAT!$E$36),3,IF(AND(J38&gt;=DAT!$D$37,J38&lt;=DAT!$E$37),4,IF(AND(J38&gt;=DAT!$D$38,J38&lt;=DAT!$E$38),5,IF(AND(J38&gt;=DAT!$D$39,J38&lt;=DAT!$E$39),6,IF(AND(J38&gt;=DAT!$D$40,J38&lt;=DAT!$E$40),7,IF(AND(J38&gt;=DAT!$D$41,J38&lt;=DAT!$E$41),8,IF(AND(J38&gt;=DAT!$D$42,J38&lt;=DAT!$E$42),9,10)))))))))</f>
        <v>1</v>
      </c>
      <c r="K114" s="97"/>
      <c r="L114" s="97"/>
      <c r="M114" s="97">
        <f>IF(M38&lt;=DAT!$E$34,1,IF(AND(M38&gt;=DAT!$D$35,M38&lt;=DAT!$E$35),2,IF(AND(M38&gt;=DAT!$D$36,M38&lt;=DAT!$E$36),3,IF(AND(M38&gt;=DAT!$D$37,M38&lt;=DAT!$E$37),4,IF(AND(M38&gt;=DAT!$D$38,M38&lt;=DAT!$E$38),5,IF(AND(M38&gt;=DAT!$D$39,M38&lt;=DAT!$E$39),6,IF(AND(M38&gt;=DAT!$D$40,M38&lt;=DAT!$E$40),7,IF(AND(M38&gt;=DAT!$D$41,M38&lt;=DAT!$E$41),8,IF(AND(M38&gt;=DAT!$D$42,M38&lt;=DAT!$E$42),9,10)))))))))</f>
        <v>1</v>
      </c>
      <c r="N114" s="97"/>
      <c r="O114" s="97"/>
      <c r="P114" s="97">
        <f>IF(P38&lt;=DAT!$E$34,1,IF(AND(P38&gt;=DAT!$D$35,P38&lt;=DAT!$E$35),2,IF(AND(P38&gt;=DAT!$D$36,P38&lt;=DAT!$E$36),3,IF(AND(P38&gt;=DAT!$D$37,P38&lt;=DAT!$E$37),4,IF(AND(P38&gt;=DAT!$D$38,P38&lt;=DAT!$E$38),5,IF(AND(P38&gt;=DAT!$D$39,P38&lt;=DAT!$E$39),6,IF(AND(P38&gt;=DAT!$D$40,P38&lt;=DAT!$E$40),7,IF(AND(P38&gt;=DAT!$D$41,P38&lt;=DAT!$E$41),8,IF(AND(P38&gt;=DAT!$D$42,P38&lt;=DAT!$E$42),9,10)))))))))</f>
        <v>1</v>
      </c>
      <c r="Q114" s="97"/>
      <c r="R114" s="97"/>
      <c r="S114" s="97">
        <f>IF(S38&lt;=DAT!$E$34,1,IF(AND(S38&gt;=DAT!$D$35,S38&lt;=DAT!$E$35),2,IF(AND(S38&gt;=DAT!$D$36,S38&lt;=DAT!$E$36),3,IF(AND(S38&gt;=DAT!$D$37,S38&lt;=DAT!$E$37),4,IF(AND(S38&gt;=DAT!$D$38,S38&lt;=DAT!$E$38),5,IF(AND(S38&gt;=DAT!$D$39,S38&lt;=DAT!$E$39),6,IF(AND(S38&gt;=DAT!$D$40,S38&lt;=DAT!$E$40),7,IF(AND(S38&gt;=DAT!$D$41,S38&lt;=DAT!$E$41),8,IF(AND(S38&gt;=DAT!$D$42,S38&lt;=DAT!$E$42),9,10)))))))))</f>
        <v>1</v>
      </c>
      <c r="T114" s="61"/>
      <c r="U114" s="61"/>
      <c r="W114" s="92"/>
    </row>
    <row r="115" spans="2:23" hidden="1" x14ac:dyDescent="0.15">
      <c r="B115" s="61"/>
      <c r="C115" s="61"/>
      <c r="D115" s="62"/>
      <c r="E115" s="143" t="s">
        <v>40</v>
      </c>
      <c r="F115" s="62"/>
      <c r="G115" s="97">
        <f>IF(G114=1,G38-DAT!$G$34,IF(G114=2,DAT!$G$35,IF(G114=3,DAT!$G$36,IF(G114=4,DAT!$G$37,IF(G114=5,DAT!$G$38,IF(G114=6,ROUNDDOWN(G38/4000,0)*4000*DAT!$F$39,IF(G114=7,ROUNDDOWN(G38/4000,0)*4000*DAT!$F$40-180000,IF(G114=8,ROUNDDOWN(G38/4000,0)*4000*DAT!$F$41-540000,IF(G114=9,ROUNDDOWN(G38*DAT!$F$42,0)-1200000,IF(G114=10,G38-2200000,0))))))))))</f>
        <v>-650000</v>
      </c>
      <c r="H115" s="97"/>
      <c r="I115" s="97"/>
      <c r="J115" s="97">
        <f>IF(J114=1,J38-DAT!$G$34,IF(J114=2,DAT!$G$35,IF(J114=3,DAT!$G$36,IF(J114=4,DAT!$G$37,IF(J114=5,DAT!$G$38,IF(J114=6,ROUNDDOWN(J38/4000,0)*4000*DAT!$F$39,IF(J114=7,ROUNDDOWN(J38/4000,0)*4000*DAT!$F$40-180000,IF(J114=8,ROUNDDOWN(J38/4000,0)*4000*DAT!$F$41-540000,IF(J114=9,ROUNDDOWN(J38*DAT!$F$42,0)-1200000,IF(J114=10,J38-2200000,0))))))))))</f>
        <v>-650000</v>
      </c>
      <c r="K115" s="97"/>
      <c r="L115" s="97"/>
      <c r="M115" s="97">
        <f>IF(M114=1,M38-DAT!$G$34,IF(M114=2,DAT!$G$35,IF(M114=3,DAT!$G$36,IF(M114=4,DAT!$G$37,IF(M114=5,DAT!$G$38,IF(M114=6,ROUNDDOWN(M38/4000,0)*4000*DAT!$F$39,IF(M114=7,ROUNDDOWN(M38/4000,0)*4000*DAT!$F$40-180000,IF(M114=8,ROUNDDOWN(M38/4000,0)*4000*DAT!$F$41-540000,IF(M114=9,ROUNDDOWN(M38*DAT!$F$42,0)-1200000,IF(M114=10,M38-2200000,0))))))))))</f>
        <v>-650000</v>
      </c>
      <c r="N115" s="97"/>
      <c r="O115" s="97"/>
      <c r="P115" s="97">
        <f>IF(P114=1,P38-DAT!$G$34,IF(P114=2,DAT!$G$35,IF(P114=3,DAT!$G$36,IF(P114=4,DAT!$G$37,IF(P114=5,DAT!$G$38,IF(P114=6,ROUNDDOWN(P38/4000,0)*4000*DAT!$F$39,IF(P114=7,ROUNDDOWN(P38/4000,0)*4000*DAT!$F$40-180000,IF(P114=8,ROUNDDOWN(P38/4000,0)*4000*DAT!$F$41-540000,IF(P114=9,ROUNDDOWN(P38*DAT!$F$42,0)-1200000,IF(P114=10,P38-2200000,0))))))))))</f>
        <v>-650000</v>
      </c>
      <c r="Q115" s="97"/>
      <c r="R115" s="97"/>
      <c r="S115" s="97">
        <f>IF(S114=1,S38-DAT!$G$34,IF(S114=2,DAT!$G$35,IF(S114=3,DAT!$G$36,IF(S114=4,DAT!$G$37,IF(S114=5,DAT!$G$38,IF(S114=6,ROUNDDOWN(S38/4000,0)*4000*DAT!$F$39,IF(S114=7,ROUNDDOWN(S38/4000,0)*4000*DAT!$F$40-180000,IF(S114=8,ROUNDDOWN(S38/4000,0)*4000*DAT!$F$41-540000,IF(S114=9,ROUNDDOWN(S38*DAT!$F$42,0)-1200000,IF(S114=10,S38-2200000,0))))))))))</f>
        <v>-650000</v>
      </c>
      <c r="T115" s="61"/>
      <c r="U115" s="61"/>
      <c r="W115" s="92"/>
    </row>
    <row r="116" spans="2:23" hidden="1" x14ac:dyDescent="0.15">
      <c r="E116" s="175" t="s">
        <v>18</v>
      </c>
      <c r="G116" s="98">
        <f>IF(G115&lt;0,0,G115)</f>
        <v>0</v>
      </c>
      <c r="H116" s="98"/>
      <c r="I116" s="98"/>
      <c r="J116" s="98">
        <f>IF(J115&lt;0,0,J115)</f>
        <v>0</v>
      </c>
      <c r="K116" s="98"/>
      <c r="L116" s="98"/>
      <c r="M116" s="98">
        <f>IF(M115&lt;0,0,M115)</f>
        <v>0</v>
      </c>
      <c r="N116" s="98"/>
      <c r="O116" s="98"/>
      <c r="P116" s="98">
        <f>IF(P115&lt;0,0,P115)</f>
        <v>0</v>
      </c>
      <c r="Q116" s="98"/>
      <c r="R116" s="98"/>
      <c r="S116" s="98">
        <f>IF(S115&lt;0,0,S115)</f>
        <v>0</v>
      </c>
      <c r="W116" s="92"/>
    </row>
    <row r="117" spans="2:23" hidden="1" x14ac:dyDescent="0.15">
      <c r="B117" s="61"/>
      <c r="C117" s="61"/>
      <c r="D117" s="62"/>
      <c r="E117" s="143" t="s">
        <v>41</v>
      </c>
      <c r="F117" s="62"/>
      <c r="G117" s="97">
        <f>G116+G40</f>
        <v>0</v>
      </c>
      <c r="H117" s="97"/>
      <c r="I117" s="97"/>
      <c r="J117" s="97">
        <f>J116+J40</f>
        <v>0</v>
      </c>
      <c r="K117" s="97"/>
      <c r="L117" s="97"/>
      <c r="M117" s="97">
        <f>M116+M40</f>
        <v>0</v>
      </c>
      <c r="N117" s="97"/>
      <c r="O117" s="97"/>
      <c r="P117" s="97">
        <f>P116+P40</f>
        <v>0</v>
      </c>
      <c r="Q117" s="97"/>
      <c r="R117" s="97"/>
      <c r="S117" s="97">
        <f>S116+S40</f>
        <v>0</v>
      </c>
      <c r="T117" s="61"/>
      <c r="U117" s="61"/>
      <c r="W117" s="92"/>
    </row>
    <row r="118" spans="2:23" hidden="1" x14ac:dyDescent="0.15">
      <c r="E118" s="175" t="s">
        <v>0</v>
      </c>
      <c r="G118" s="99">
        <f>G112+G116+G40</f>
        <v>0</v>
      </c>
      <c r="H118" s="99"/>
      <c r="I118" s="99"/>
      <c r="J118" s="99">
        <f>J112+J116+J40</f>
        <v>0</v>
      </c>
      <c r="K118" s="99"/>
      <c r="L118" s="99"/>
      <c r="M118" s="99">
        <f>M112+M116+M40</f>
        <v>0</v>
      </c>
      <c r="N118" s="99"/>
      <c r="O118" s="99"/>
      <c r="P118" s="99">
        <f>P112+P116+P40</f>
        <v>0</v>
      </c>
      <c r="Q118" s="99"/>
      <c r="R118" s="99"/>
      <c r="S118" s="99">
        <f>S112+S116+S40</f>
        <v>0</v>
      </c>
      <c r="T118" s="52"/>
      <c r="U118" s="52"/>
      <c r="W118" s="92"/>
    </row>
    <row r="119" spans="2:23" hidden="1" x14ac:dyDescent="0.15">
      <c r="B119" s="61"/>
      <c r="C119" s="61"/>
      <c r="D119" s="62"/>
      <c r="E119" s="143" t="s">
        <v>20</v>
      </c>
      <c r="F119" s="62"/>
      <c r="G119" s="97">
        <f>IF(G69=1,IF(OR(G113&gt;0,G116&gt;0),DAT!$C$15,0),0)</f>
        <v>0</v>
      </c>
      <c r="H119" s="97"/>
      <c r="I119" s="97"/>
      <c r="J119" s="97">
        <f>IF(J69=1,IF(OR(J113&gt;0,J116&gt;0),DAT!$C$15,0),0)</f>
        <v>0</v>
      </c>
      <c r="K119" s="97"/>
      <c r="L119" s="97"/>
      <c r="M119" s="97">
        <f>IF(M69=1,IF(OR(M113&gt;0,M116&gt;0),DAT!$C$15,0),0)</f>
        <v>0</v>
      </c>
      <c r="N119" s="97"/>
      <c r="O119" s="97"/>
      <c r="P119" s="97">
        <f>IF(P69=1,IF(OR(P113&gt;0,P116&gt;0),DAT!$C$15,0),0)</f>
        <v>0</v>
      </c>
      <c r="Q119" s="97"/>
      <c r="R119" s="97"/>
      <c r="S119" s="97">
        <f>IF(S69=1,IF(OR(S113&gt;0,S116&gt;0),DAT!$C$15,0),0)</f>
        <v>0</v>
      </c>
      <c r="T119" s="61"/>
      <c r="U119" s="61"/>
      <c r="W119" s="92"/>
    </row>
    <row r="120" spans="2:23" hidden="1" x14ac:dyDescent="0.15">
      <c r="E120" s="125" t="s">
        <v>20</v>
      </c>
      <c r="G120" s="99">
        <f>G119</f>
        <v>0</v>
      </c>
      <c r="H120" s="99"/>
      <c r="I120" s="99"/>
      <c r="J120" s="99">
        <f>J119</f>
        <v>0</v>
      </c>
      <c r="K120" s="99"/>
      <c r="L120" s="99"/>
      <c r="M120" s="99">
        <f>M119</f>
        <v>0</v>
      </c>
      <c r="N120" s="99"/>
      <c r="O120" s="99"/>
      <c r="P120" s="99">
        <f>P119</f>
        <v>0</v>
      </c>
      <c r="Q120" s="99"/>
      <c r="R120" s="99"/>
      <c r="S120" s="99">
        <f>S119</f>
        <v>0</v>
      </c>
      <c r="T120" s="52"/>
      <c r="U120" s="52"/>
      <c r="W120" s="92"/>
    </row>
    <row r="121" spans="2:23" hidden="1" x14ac:dyDescent="0.15">
      <c r="B121" s="61"/>
      <c r="C121" s="61"/>
      <c r="D121" s="62"/>
      <c r="E121" s="143" t="s">
        <v>21</v>
      </c>
      <c r="F121" s="62"/>
      <c r="G121" s="97">
        <f>IF(AND(G36&gt;0,G112&gt;0,G17&gt;=65),DAT!$C$17,0)</f>
        <v>0</v>
      </c>
      <c r="H121" s="97"/>
      <c r="I121" s="97"/>
      <c r="J121" s="97">
        <f>IF(AND(J36&gt;0,J112&gt;0,J17&gt;=65),DAT!$C$17,0)</f>
        <v>0</v>
      </c>
      <c r="K121" s="97"/>
      <c r="L121" s="97"/>
      <c r="M121" s="97">
        <f>IF(AND(M36&gt;0,M112&gt;0,M17&gt;=65),DAT!$C$17,0)</f>
        <v>0</v>
      </c>
      <c r="N121" s="97"/>
      <c r="O121" s="97"/>
      <c r="P121" s="97">
        <f>IF(AND(P36&gt;0,P112&gt;0,P17&gt;=65),DAT!$C$17,0)</f>
        <v>0</v>
      </c>
      <c r="Q121" s="97"/>
      <c r="R121" s="97"/>
      <c r="S121" s="97">
        <f>IF(AND(S36&gt;0,S112&gt;0,S17&gt;=65),DAT!$C$17,0)</f>
        <v>0</v>
      </c>
      <c r="T121" s="61"/>
      <c r="U121" s="61"/>
      <c r="W121" s="92"/>
    </row>
    <row r="122" spans="2:23" hidden="1" x14ac:dyDescent="0.15">
      <c r="E122" s="125" t="s">
        <v>21</v>
      </c>
      <c r="G122" s="99">
        <f>G121</f>
        <v>0</v>
      </c>
      <c r="H122" s="99"/>
      <c r="I122" s="99"/>
      <c r="J122" s="99">
        <f>J121</f>
        <v>0</v>
      </c>
      <c r="K122" s="99"/>
      <c r="L122" s="99"/>
      <c r="M122" s="99">
        <f>M121</f>
        <v>0</v>
      </c>
      <c r="N122" s="99"/>
      <c r="O122" s="99"/>
      <c r="P122" s="99">
        <f>P121</f>
        <v>0</v>
      </c>
      <c r="Q122" s="99"/>
      <c r="R122" s="99"/>
      <c r="S122" s="99">
        <f>S121</f>
        <v>0</v>
      </c>
      <c r="T122" s="52"/>
      <c r="U122" s="52"/>
      <c r="W122" s="92"/>
    </row>
    <row r="123" spans="2:23" hidden="1" x14ac:dyDescent="0.15">
      <c r="B123" s="90"/>
      <c r="C123" s="90"/>
      <c r="D123" s="91"/>
      <c r="E123" s="118"/>
      <c r="F123" s="91"/>
      <c r="G123" s="100"/>
      <c r="H123" s="100"/>
      <c r="I123" s="100"/>
      <c r="J123" s="100"/>
      <c r="K123" s="100"/>
      <c r="L123" s="100"/>
      <c r="M123" s="100"/>
      <c r="N123" s="100"/>
      <c r="O123" s="100"/>
      <c r="P123" s="100"/>
      <c r="Q123" s="100"/>
      <c r="R123" s="100"/>
      <c r="S123" s="100"/>
      <c r="T123" s="90"/>
      <c r="U123" s="90"/>
      <c r="W123" s="92"/>
    </row>
    <row r="124" spans="2:23" hidden="1" x14ac:dyDescent="0.15">
      <c r="E124" s="125" t="s">
        <v>122</v>
      </c>
      <c r="G124" s="99">
        <f>G40+G113+G116</f>
        <v>0</v>
      </c>
      <c r="H124" s="99"/>
      <c r="I124" s="99"/>
      <c r="J124" s="99">
        <f>J40+J113+J116</f>
        <v>0</v>
      </c>
      <c r="K124" s="99"/>
      <c r="L124" s="99"/>
      <c r="M124" s="99">
        <f>M40+M113+M116</f>
        <v>0</v>
      </c>
      <c r="N124" s="99"/>
      <c r="O124" s="99"/>
      <c r="P124" s="99">
        <f>P40+P113+P116</f>
        <v>0</v>
      </c>
      <c r="Q124" s="99"/>
      <c r="R124" s="99"/>
      <c r="S124" s="99">
        <f>S40+S113+S116</f>
        <v>0</v>
      </c>
      <c r="T124" s="52"/>
      <c r="U124" s="52"/>
      <c r="W124" s="92"/>
    </row>
    <row r="125" spans="2:23" hidden="1" x14ac:dyDescent="0.15">
      <c r="E125" s="125" t="s">
        <v>124</v>
      </c>
      <c r="G125" s="96">
        <f>SUM(G124:S124)</f>
        <v>0</v>
      </c>
      <c r="H125" s="96"/>
      <c r="I125" s="96"/>
      <c r="J125" s="96">
        <f>SUM(G124:S124)</f>
        <v>0</v>
      </c>
      <c r="K125" s="96"/>
      <c r="L125" s="96"/>
      <c r="M125" s="96">
        <f>SUM(G124:S124)</f>
        <v>0</v>
      </c>
      <c r="N125" s="96"/>
      <c r="O125" s="96"/>
      <c r="P125" s="96">
        <f>SUM(G124:S124)</f>
        <v>0</v>
      </c>
      <c r="Q125" s="96"/>
      <c r="R125" s="96"/>
      <c r="S125" s="96">
        <f>SUM(G124:S124)</f>
        <v>0</v>
      </c>
      <c r="T125" s="52"/>
      <c r="U125" s="52"/>
      <c r="W125" s="92"/>
    </row>
    <row r="126" spans="2:23" hidden="1" x14ac:dyDescent="0.15">
      <c r="B126" s="61"/>
      <c r="C126" s="61"/>
      <c r="D126" s="62"/>
      <c r="E126" s="143" t="s">
        <v>1</v>
      </c>
      <c r="F126" s="62"/>
      <c r="G126" s="97">
        <f>IF(G32=1,IF(G118-DAT!$C$15&lt;0,0,G118-DAT!$C$15),0)</f>
        <v>0</v>
      </c>
      <c r="H126" s="97"/>
      <c r="I126" s="97"/>
      <c r="J126" s="97">
        <f>IF(J32=1,IF(J118-DAT!$C$15&lt;0,0,J118-DAT!$C$15),0)</f>
        <v>0</v>
      </c>
      <c r="K126" s="97"/>
      <c r="L126" s="97"/>
      <c r="M126" s="97">
        <f>IF(M32=1,IF(M118-DAT!$C$15&lt;0,0,M118-DAT!$C$15),0)</f>
        <v>0</v>
      </c>
      <c r="N126" s="97"/>
      <c r="O126" s="97"/>
      <c r="P126" s="97">
        <f>IF(P32=1,IF(P118-DAT!$C$15&lt;0,0,P118-DAT!$C$15),0)</f>
        <v>0</v>
      </c>
      <c r="Q126" s="97"/>
      <c r="R126" s="97"/>
      <c r="S126" s="97">
        <f>IF(S32=1,IF(S118-DAT!$C$15&lt;0,0,S118-DAT!$C$15),0)</f>
        <v>0</v>
      </c>
      <c r="T126" s="61"/>
      <c r="U126" s="61"/>
      <c r="W126" s="92"/>
    </row>
    <row r="127" spans="2:23" hidden="1" x14ac:dyDescent="0.15">
      <c r="E127" s="125" t="s">
        <v>1</v>
      </c>
      <c r="G127" s="99">
        <f>IF(G126&lt;0,0,G126)</f>
        <v>0</v>
      </c>
      <c r="H127" s="99"/>
      <c r="I127" s="99"/>
      <c r="J127" s="99">
        <f>IF(J126&lt;0,0,J126)</f>
        <v>0</v>
      </c>
      <c r="K127" s="99"/>
      <c r="L127" s="99"/>
      <c r="M127" s="99">
        <f>IF(M126&lt;0,0,M126)</f>
        <v>0</v>
      </c>
      <c r="N127" s="99"/>
      <c r="O127" s="99"/>
      <c r="P127" s="99">
        <f>IF(P126&lt;0,0,P126)</f>
        <v>0</v>
      </c>
      <c r="Q127" s="99"/>
      <c r="R127" s="99"/>
      <c r="S127" s="99">
        <f>IF(S126&lt;0,0,S126)</f>
        <v>0</v>
      </c>
      <c r="T127" s="52"/>
      <c r="U127" s="52"/>
      <c r="W127" s="92"/>
    </row>
    <row r="128" spans="2:23" hidden="1" x14ac:dyDescent="0.15">
      <c r="B128" s="61"/>
      <c r="C128" s="61"/>
      <c r="D128" s="62"/>
      <c r="E128" s="143" t="s">
        <v>37</v>
      </c>
      <c r="F128" s="62"/>
      <c r="G128" s="97">
        <f>IF(G32=1,ROUNDDOWN(G127*DAT!$C$43,0),0)</f>
        <v>0</v>
      </c>
      <c r="H128" s="97"/>
      <c r="I128" s="97"/>
      <c r="J128" s="97">
        <f>ROUNDDOWN(J127*DAT!$C$43,0)</f>
        <v>0</v>
      </c>
      <c r="K128" s="97"/>
      <c r="L128" s="97"/>
      <c r="M128" s="97">
        <f>ROUNDDOWN(M127*DAT!$C$43,0)</f>
        <v>0</v>
      </c>
      <c r="N128" s="97"/>
      <c r="O128" s="97"/>
      <c r="P128" s="97">
        <f>ROUNDDOWN(P127*DAT!$C$43,0)</f>
        <v>0</v>
      </c>
      <c r="Q128" s="97"/>
      <c r="R128" s="97"/>
      <c r="S128" s="97">
        <f>ROUNDDOWN(S127*DAT!$C$43,0)</f>
        <v>0</v>
      </c>
      <c r="T128" s="61"/>
      <c r="U128" s="61"/>
      <c r="W128" s="92"/>
    </row>
    <row r="129" spans="2:23" hidden="1" x14ac:dyDescent="0.15">
      <c r="B129" s="116"/>
      <c r="C129" s="116"/>
      <c r="D129" s="117"/>
      <c r="E129" s="176" t="s">
        <v>92</v>
      </c>
      <c r="F129" s="117"/>
      <c r="G129" s="174" t="str">
        <f>IF(G69=1,G128,"")</f>
        <v/>
      </c>
      <c r="H129" s="174"/>
      <c r="I129" s="174"/>
      <c r="J129" s="174" t="str">
        <f>IF(J69=1,J128,"")</f>
        <v/>
      </c>
      <c r="K129" s="174"/>
      <c r="L129" s="174"/>
      <c r="M129" s="174" t="str">
        <f>IF(M69=1,M128,"")</f>
        <v/>
      </c>
      <c r="N129" s="174"/>
      <c r="O129" s="174"/>
      <c r="P129" s="174" t="str">
        <f>IF(P69=1,P128,"")</f>
        <v/>
      </c>
      <c r="Q129" s="174"/>
      <c r="R129" s="174"/>
      <c r="S129" s="174" t="str">
        <f>IF(S69=1,S128,"")</f>
        <v/>
      </c>
      <c r="T129" s="116"/>
      <c r="U129" s="116"/>
      <c r="W129" s="147"/>
    </row>
    <row r="130" spans="2:23" hidden="1" x14ac:dyDescent="0.15">
      <c r="B130" s="90"/>
      <c r="C130" s="90"/>
      <c r="D130" s="91"/>
      <c r="E130" s="118"/>
      <c r="F130" s="91"/>
      <c r="G130" s="100"/>
      <c r="H130" s="100"/>
      <c r="I130" s="100"/>
      <c r="J130" s="100"/>
      <c r="K130" s="100"/>
      <c r="L130" s="100"/>
      <c r="M130" s="100"/>
      <c r="N130" s="100"/>
      <c r="O130" s="100"/>
      <c r="P130" s="100"/>
      <c r="Q130" s="100"/>
      <c r="R130" s="100"/>
      <c r="S130" s="100"/>
      <c r="T130" s="90"/>
      <c r="U130" s="90"/>
      <c r="W130" s="92"/>
    </row>
    <row r="131" spans="2:23" hidden="1" x14ac:dyDescent="0.15">
      <c r="B131" s="61"/>
      <c r="C131" s="61"/>
      <c r="D131" s="62"/>
      <c r="E131" s="143" t="s">
        <v>42</v>
      </c>
      <c r="F131" s="62"/>
      <c r="G131" s="97">
        <f>IF(AND(G117&lt;=DAT!$C$55,G36+G117&lt;=DAT!$C$54),0,1)</f>
        <v>0</v>
      </c>
      <c r="H131" s="97"/>
      <c r="I131" s="97"/>
      <c r="J131" s="97">
        <f>IF(AND(J117&lt;=DAT!$C$55,J36+J117&lt;=DAT!$C$54),0,1)</f>
        <v>0</v>
      </c>
      <c r="K131" s="97"/>
      <c r="L131" s="97"/>
      <c r="M131" s="97">
        <f>IF(AND(M117&lt;=DAT!$C$55,M36+M117&lt;=DAT!$C$54),0,1)</f>
        <v>0</v>
      </c>
      <c r="N131" s="97"/>
      <c r="O131" s="97"/>
      <c r="P131" s="97">
        <f>IF(AND(P117&lt;=DAT!$C$55,P36+P117&lt;=DAT!$C$54),0,1)</f>
        <v>0</v>
      </c>
      <c r="Q131" s="97"/>
      <c r="R131" s="97"/>
      <c r="S131" s="97">
        <f>IF(AND(S117&lt;=DAT!$C$55,S36+S117&lt;=DAT!$C$54),0,1)</f>
        <v>0</v>
      </c>
      <c r="T131" s="61"/>
      <c r="U131" s="61"/>
      <c r="W131" s="92"/>
    </row>
    <row r="132" spans="2:23" hidden="1" x14ac:dyDescent="0.15">
      <c r="B132" s="61"/>
      <c r="C132" s="61"/>
      <c r="D132" s="62"/>
      <c r="E132" s="143" t="s">
        <v>43</v>
      </c>
      <c r="F132" s="62"/>
      <c r="G132" s="96">
        <f>IF(G69=0,J131+M131+P131+S131,G131+J131+M131+P131+S131)</f>
        <v>0</v>
      </c>
      <c r="H132" s="96"/>
      <c r="I132" s="96"/>
      <c r="J132" s="96">
        <f>IF(G69=0,J131+M131+P131+S131,G131+J131+M131+P131+S131)</f>
        <v>0</v>
      </c>
      <c r="K132" s="96"/>
      <c r="L132" s="96"/>
      <c r="M132" s="96">
        <f>IF(G69=0,J131+M131+P131+S131,G131+J131+M131+P131+S131)</f>
        <v>0</v>
      </c>
      <c r="N132" s="96"/>
      <c r="O132" s="96"/>
      <c r="P132" s="96">
        <f>IF(G69=0,J131+M131+P131+S131,G131+J131+M131+P131+S131)</f>
        <v>0</v>
      </c>
      <c r="Q132" s="96"/>
      <c r="R132" s="96"/>
      <c r="S132" s="96">
        <f>IF(G69=0,J131+M131+P131+S131,G131+J131+M131+P131+S131)</f>
        <v>0</v>
      </c>
      <c r="T132" s="61"/>
      <c r="U132" s="61"/>
      <c r="W132" s="92"/>
    </row>
    <row r="133" spans="2:23" hidden="1" x14ac:dyDescent="0.15">
      <c r="B133" s="61"/>
      <c r="C133" s="61"/>
      <c r="D133" s="62"/>
      <c r="E133" s="143" t="s">
        <v>55</v>
      </c>
      <c r="F133" s="62"/>
      <c r="G133" s="96">
        <f>IF(G125&lt;=DAT!$C$53,DAT!$D$53,IF(AND(G125&gt;DAT!$C$52,G125&lt;=DAT!$C$53+DAT!$C$52*G108),DAT!$D$52,IF(AND(G125&gt;DAT!$C$53+DAT!$C$52*G108,G125&lt;=DAT!$C$53+DAT!$C$51*G108),DAT!$D$51,DAT!$D$50)))</f>
        <v>6871</v>
      </c>
      <c r="H133" s="96"/>
      <c r="I133" s="96"/>
      <c r="J133" s="96">
        <f>IF(G125&lt;=DAT!$C$53,DAT!$D$53,IF(AND(G125&gt;DAT!$C$52,G125&lt;=DAT!$C$53+DAT!$C$52*G108),DAT!$D$52,IF(AND(G125&gt;DAT!$C$53+DAT!$C$52*G108,G125&lt;=DAT!$C$53+DAT!$C$51*G108),DAT!$D$51,DAT!$D$50)))</f>
        <v>6871</v>
      </c>
      <c r="K133" s="96"/>
      <c r="L133" s="96"/>
      <c r="M133" s="96">
        <f>IF(G125&lt;=DAT!$C$53,DAT!$D$53,IF(AND(G125&gt;DAT!$C$52,G125&lt;=DAT!$C$53+DAT!$C$52*G108),DAT!$D$52,IF(AND(G125&gt;DAT!$C$53+DAT!$C$52*G108,G125&lt;=DAT!$C$53+DAT!$C$51*G108),DAT!$D$51,DAT!$D$50)))</f>
        <v>6871</v>
      </c>
      <c r="N133" s="96"/>
      <c r="O133" s="96"/>
      <c r="P133" s="96">
        <f>IF(G125&lt;=DAT!$C$53,DAT!$D$53,IF(AND(G125&gt;DAT!$C$52,G125&lt;=DAT!$C$53+DAT!$C$52*G108),DAT!$D$52,IF(AND(G125&gt;DAT!$C$53+DAT!$C$52*G108,G125&lt;=DAT!$C$53+DAT!$C$51*G108),DAT!$D$51,DAT!$D$50)))</f>
        <v>6871</v>
      </c>
      <c r="Q133" s="96"/>
      <c r="R133" s="96"/>
      <c r="S133" s="96">
        <f>IF(G125&lt;=DAT!$C$53,DAT!$D$53,IF(AND(G125&gt;DAT!$C$52,G125&lt;=DAT!$C$53+DAT!$C$52*G108),DAT!$D$52,IF(AND(G125&gt;DAT!$C$53+DAT!$C$52*G108,G125&lt;=DAT!$C$53+DAT!$C$51*G108),DAT!$D$51,DAT!$D$50)))</f>
        <v>6871</v>
      </c>
      <c r="T133" s="61"/>
      <c r="U133" s="61"/>
      <c r="W133" s="92"/>
    </row>
    <row r="134" spans="2:23" hidden="1" x14ac:dyDescent="0.15">
      <c r="B134" s="61"/>
      <c r="C134" s="61"/>
      <c r="D134" s="62"/>
      <c r="E134" s="143" t="s">
        <v>127</v>
      </c>
      <c r="F134" s="62"/>
      <c r="G134" s="101" t="str">
        <f>IF(ISERROR(VLOOKUP(G133,DAT!$D$50:$E$56,2,FALSE)),"",(VLOOKUP(G133,DAT!$D$50:$E$56,2,FALSE)))</f>
        <v>８．５割軽減</v>
      </c>
      <c r="H134" s="97"/>
      <c r="I134" s="97"/>
      <c r="J134" s="101" t="str">
        <f>IF(ISERROR(VLOOKUP(J133,DAT!$D$50:$E$56,2,FALSE)),"",(VLOOKUP(J133,DAT!$D$50:$E$56,2,FALSE)))</f>
        <v>８．５割軽減</v>
      </c>
      <c r="K134" s="97"/>
      <c r="L134" s="97"/>
      <c r="M134" s="101" t="str">
        <f>IF(ISERROR(VLOOKUP(M133,DAT!$D$50:$E$56,2,FALSE)),"",(VLOOKUP(M133,DAT!$D$50:$E$56,2,FALSE)))</f>
        <v>８．５割軽減</v>
      </c>
      <c r="N134" s="97"/>
      <c r="O134" s="97"/>
      <c r="P134" s="101" t="str">
        <f>IF(ISERROR(VLOOKUP(P133,DAT!$D$50:$E$56,2,FALSE)),"",(VLOOKUP(P133,DAT!$D$50:$E$56,2,FALSE)))</f>
        <v>８．５割軽減</v>
      </c>
      <c r="Q134" s="97"/>
      <c r="R134" s="97"/>
      <c r="S134" s="101" t="str">
        <f>IF(ISERROR(VLOOKUP(S133,DAT!$D$50:$E$56,2,FALSE)),"",(VLOOKUP(S133,DAT!$D$50:$E$56,2,FALSE)))</f>
        <v>８．５割軽減</v>
      </c>
      <c r="T134" s="61"/>
      <c r="U134" s="61"/>
      <c r="W134" s="92"/>
    </row>
    <row r="135" spans="2:23" hidden="1" x14ac:dyDescent="0.15">
      <c r="B135" s="61"/>
      <c r="C135" s="61"/>
      <c r="D135" s="62"/>
      <c r="E135" s="143" t="s">
        <v>56</v>
      </c>
      <c r="F135" s="62"/>
      <c r="G135" s="101">
        <f>IF(G32=1,IF(AND(G134=DAT!$E$53,G132=0),DAT!$D$54,G133),0)</f>
        <v>0</v>
      </c>
      <c r="H135" s="97"/>
      <c r="I135" s="97"/>
      <c r="J135" s="101">
        <f>IF(J32=1,IF(AND(J134=DAT!$E$53,J132=0),DAT!$D$54,J133),0)</f>
        <v>0</v>
      </c>
      <c r="K135" s="97"/>
      <c r="L135" s="97"/>
      <c r="M135" s="101">
        <f>IF(M32=1,IF(AND(M134=DAT!$E$53,M132=0),DAT!$D$54,M133),0)</f>
        <v>0</v>
      </c>
      <c r="N135" s="97"/>
      <c r="O135" s="97"/>
      <c r="P135" s="101">
        <f>IF(P32=1,IF(AND(P134=DAT!$E$53,P132=0),DAT!$D$54,P133),0)</f>
        <v>0</v>
      </c>
      <c r="Q135" s="97"/>
      <c r="R135" s="97"/>
      <c r="S135" s="101">
        <f>IF(S32=1,IF(AND(S134=DAT!$E$53,S132=0),DAT!$D$54,S133),0)</f>
        <v>0</v>
      </c>
      <c r="T135" s="61"/>
      <c r="U135" s="61"/>
      <c r="W135" s="92"/>
    </row>
    <row r="136" spans="2:23" hidden="1" x14ac:dyDescent="0.15">
      <c r="B136" s="61"/>
      <c r="C136" s="61"/>
      <c r="D136" s="62"/>
      <c r="E136" s="143" t="s">
        <v>2</v>
      </c>
      <c r="F136" s="62"/>
      <c r="G136" s="101" t="str">
        <f>IF(G32=1,IF(AND(G134=DAT!$E$53,G132=0),DAT!$E$54,G134),"")</f>
        <v/>
      </c>
      <c r="H136" s="97"/>
      <c r="I136" s="97"/>
      <c r="J136" s="101" t="str">
        <f>IF(J32=1,IF(AND(J134=DAT!$E$53,J132=0),DAT!$E$54,J134),"")</f>
        <v/>
      </c>
      <c r="K136" s="97"/>
      <c r="L136" s="97"/>
      <c r="M136" s="101" t="str">
        <f>IF(M32=1,IF(AND(M134=DAT!$E$53,M132=0),DAT!$E$54,M134),"")</f>
        <v/>
      </c>
      <c r="N136" s="97"/>
      <c r="O136" s="97"/>
      <c r="P136" s="101" t="str">
        <f>IF(P32=1,IF(AND(P134=DAT!$E$53,P132=0),DAT!$E$54,P134),"")</f>
        <v/>
      </c>
      <c r="Q136" s="97"/>
      <c r="R136" s="97"/>
      <c r="S136" s="101" t="str">
        <f>IF(S32=1,IF(AND(S134=DAT!$E$53,S132=0),DAT!$E$54,S134),"")</f>
        <v/>
      </c>
      <c r="T136" s="61"/>
      <c r="U136" s="61"/>
      <c r="W136" s="92"/>
    </row>
    <row r="137" spans="2:23" hidden="1" x14ac:dyDescent="0.15">
      <c r="B137" s="52"/>
      <c r="D137" s="54"/>
      <c r="E137" s="125" t="s">
        <v>91</v>
      </c>
      <c r="F137" s="54"/>
      <c r="G137" s="102">
        <f>G135</f>
        <v>0</v>
      </c>
      <c r="H137" s="99"/>
      <c r="I137" s="99"/>
      <c r="J137" s="102">
        <f>J135</f>
        <v>0</v>
      </c>
      <c r="K137" s="99"/>
      <c r="L137" s="99"/>
      <c r="M137" s="102">
        <f>M135</f>
        <v>0</v>
      </c>
      <c r="N137" s="99"/>
      <c r="O137" s="99"/>
      <c r="P137" s="102">
        <f>P135</f>
        <v>0</v>
      </c>
      <c r="Q137" s="99"/>
      <c r="R137" s="99"/>
      <c r="S137" s="102">
        <f>S135</f>
        <v>0</v>
      </c>
      <c r="T137" s="52"/>
      <c r="U137" s="52"/>
      <c r="W137" s="92"/>
    </row>
    <row r="138" spans="2:23" hidden="1" x14ac:dyDescent="0.15">
      <c r="B138" s="52"/>
      <c r="C138" s="52"/>
      <c r="D138" s="54"/>
      <c r="E138" s="125" t="s">
        <v>2</v>
      </c>
      <c r="F138" s="54"/>
      <c r="G138" s="103" t="str">
        <f>G136</f>
        <v/>
      </c>
      <c r="H138" s="173"/>
      <c r="I138" s="173"/>
      <c r="J138" s="103" t="str">
        <f>J136</f>
        <v/>
      </c>
      <c r="K138" s="173"/>
      <c r="L138" s="173"/>
      <c r="M138" s="103" t="str">
        <f>M136</f>
        <v/>
      </c>
      <c r="N138" s="173"/>
      <c r="O138" s="173"/>
      <c r="P138" s="103" t="str">
        <f>P136</f>
        <v/>
      </c>
      <c r="Q138" s="173"/>
      <c r="R138" s="173"/>
      <c r="S138" s="103" t="str">
        <f>S136</f>
        <v/>
      </c>
      <c r="T138" s="52"/>
      <c r="U138" s="52"/>
      <c r="W138" s="92"/>
    </row>
    <row r="139" spans="2:23" hidden="1" x14ac:dyDescent="0.15">
      <c r="B139" s="77"/>
      <c r="C139" s="77"/>
      <c r="D139" s="78"/>
      <c r="E139" s="109" t="s">
        <v>57</v>
      </c>
      <c r="F139" s="78"/>
      <c r="G139" s="104">
        <f>G128+G135</f>
        <v>0</v>
      </c>
      <c r="H139" s="174"/>
      <c r="I139" s="174"/>
      <c r="J139" s="104">
        <f>J128+J135</f>
        <v>0</v>
      </c>
      <c r="K139" s="174"/>
      <c r="L139" s="174"/>
      <c r="M139" s="104">
        <f>M128+M135</f>
        <v>0</v>
      </c>
      <c r="N139" s="174"/>
      <c r="O139" s="174"/>
      <c r="P139" s="104">
        <f>P128+P135</f>
        <v>0</v>
      </c>
      <c r="Q139" s="174"/>
      <c r="R139" s="174"/>
      <c r="S139" s="104">
        <f>S128+S135</f>
        <v>0</v>
      </c>
      <c r="T139" s="77"/>
      <c r="U139" s="77"/>
      <c r="W139" s="92"/>
    </row>
    <row r="140" spans="2:23" hidden="1" x14ac:dyDescent="0.15">
      <c r="B140" s="61"/>
      <c r="C140" s="61"/>
      <c r="D140" s="62"/>
      <c r="E140" s="66" t="s">
        <v>39</v>
      </c>
      <c r="F140" s="62"/>
      <c r="G140" s="101">
        <f>IF(G139&gt;=DAT!$C$12,1,0)</f>
        <v>0</v>
      </c>
      <c r="H140" s="97"/>
      <c r="I140" s="97"/>
      <c r="J140" s="101">
        <f>IF(J139&gt;=DAT!$C$12,1,0)</f>
        <v>0</v>
      </c>
      <c r="K140" s="97"/>
      <c r="L140" s="97"/>
      <c r="M140" s="101">
        <f>IF(M139&gt;=DAT!$C$12,1,0)</f>
        <v>0</v>
      </c>
      <c r="N140" s="97"/>
      <c r="O140" s="97"/>
      <c r="P140" s="101">
        <f>IF(P139&gt;=DAT!$C$12,1,0)</f>
        <v>0</v>
      </c>
      <c r="Q140" s="97"/>
      <c r="R140" s="97"/>
      <c r="S140" s="101">
        <f>IF(S139&gt;=DAT!$C$12,1,0)</f>
        <v>0</v>
      </c>
      <c r="T140" s="61"/>
      <c r="U140" s="61"/>
      <c r="W140" s="92"/>
    </row>
    <row r="141" spans="2:23" hidden="1" x14ac:dyDescent="0.15">
      <c r="B141" s="141"/>
      <c r="C141" s="141"/>
      <c r="D141" s="142"/>
      <c r="E141" s="66" t="s">
        <v>75</v>
      </c>
      <c r="F141" s="142"/>
      <c r="G141" s="101">
        <f>IF(G140=1,DAT!$C$12,G139)</f>
        <v>0</v>
      </c>
      <c r="H141" s="97"/>
      <c r="I141" s="97"/>
      <c r="J141" s="101">
        <f>IF(J140=1,DAT!$C$12,J139)</f>
        <v>0</v>
      </c>
      <c r="K141" s="97"/>
      <c r="L141" s="97"/>
      <c r="M141" s="101">
        <f>IF(M140=1,DAT!$C$12,M139)</f>
        <v>0</v>
      </c>
      <c r="N141" s="97"/>
      <c r="O141" s="97"/>
      <c r="P141" s="101">
        <f>IF(P140=1,DAT!$C$12,P139)</f>
        <v>0</v>
      </c>
      <c r="Q141" s="97"/>
      <c r="R141" s="97"/>
      <c r="S141" s="101">
        <f>IF(S140=1,DAT!$C$12,S139)</f>
        <v>0</v>
      </c>
      <c r="T141" s="141"/>
      <c r="U141" s="141"/>
      <c r="W141" s="92"/>
    </row>
    <row r="142" spans="2:23" hidden="1" x14ac:dyDescent="0.15">
      <c r="B142" s="77"/>
      <c r="C142" s="77"/>
      <c r="D142" s="78"/>
      <c r="E142" s="110" t="s">
        <v>74</v>
      </c>
      <c r="F142" s="78"/>
      <c r="G142" s="104" t="str">
        <f>IF(G69=1,ROUNDDOWN(G141,-2),"")</f>
        <v/>
      </c>
      <c r="H142" s="174"/>
      <c r="I142" s="174"/>
      <c r="J142" s="104" t="str">
        <f>IF(J69=1,ROUNDDOWN(J141,-2),"")</f>
        <v/>
      </c>
      <c r="K142" s="174"/>
      <c r="L142" s="174"/>
      <c r="M142" s="104" t="str">
        <f>IF(M69=1,ROUNDDOWN(M141,-2),"")</f>
        <v/>
      </c>
      <c r="N142" s="174"/>
      <c r="O142" s="174"/>
      <c r="P142" s="104" t="str">
        <f>IF(P69=1,ROUNDDOWN(P141,-2),"")</f>
        <v/>
      </c>
      <c r="Q142" s="174"/>
      <c r="R142" s="174"/>
      <c r="S142" s="104" t="str">
        <f>IF(S69=1,ROUNDDOWN(S141,-2),"")</f>
        <v/>
      </c>
      <c r="T142" s="77"/>
      <c r="U142" s="77"/>
      <c r="W142" s="92"/>
    </row>
    <row r="143" spans="2:23" hidden="1" x14ac:dyDescent="0.15">
      <c r="B143" s="116"/>
      <c r="C143" s="116"/>
      <c r="D143" s="117"/>
      <c r="E143" s="110" t="s">
        <v>75</v>
      </c>
      <c r="F143" s="117"/>
      <c r="G143" s="104" t="str">
        <f>IF(G69=1,G141,"")</f>
        <v/>
      </c>
      <c r="H143" s="174"/>
      <c r="I143" s="174"/>
      <c r="J143" s="104" t="str">
        <f>IF(J69=1,J141,"")</f>
        <v/>
      </c>
      <c r="K143" s="174"/>
      <c r="L143" s="174"/>
      <c r="M143" s="104" t="str">
        <f>IF(M69=1,M141,"")</f>
        <v/>
      </c>
      <c r="N143" s="174"/>
      <c r="O143" s="174"/>
      <c r="P143" s="104" t="str">
        <f>IF(P69=1,P141,"")</f>
        <v/>
      </c>
      <c r="Q143" s="174"/>
      <c r="R143" s="174"/>
      <c r="S143" s="104" t="str">
        <f>IF(S69=1,S141,"")</f>
        <v/>
      </c>
      <c r="T143" s="116"/>
      <c r="U143" s="116"/>
      <c r="W143" s="147"/>
    </row>
    <row r="144" spans="2:23" hidden="1" x14ac:dyDescent="0.15">
      <c r="E144" s="125" t="s">
        <v>101</v>
      </c>
      <c r="G144" s="98">
        <f>IF(AND(G69=1,G60&lt;&gt;""),1,0)</f>
        <v>0</v>
      </c>
      <c r="H144" s="98"/>
      <c r="I144" s="98"/>
      <c r="J144" s="98">
        <f>IF(AND(J69=1,J60&lt;&gt;""),1,0)</f>
        <v>0</v>
      </c>
      <c r="K144" s="98"/>
      <c r="L144" s="98"/>
      <c r="M144" s="98">
        <f>IF(AND(M69=1,M60&lt;&gt;""),1,0)</f>
        <v>0</v>
      </c>
      <c r="N144" s="98"/>
      <c r="O144" s="98"/>
      <c r="P144" s="98">
        <f>IF(AND(P69=1,P60&lt;&gt;""),1,0)</f>
        <v>0</v>
      </c>
      <c r="Q144" s="98"/>
      <c r="R144" s="98"/>
      <c r="S144" s="98">
        <f>IF(AND(S69=1,S60&lt;&gt;""),1,0)</f>
        <v>0</v>
      </c>
      <c r="W144" s="92"/>
    </row>
    <row r="145" spans="2:23" hidden="1" x14ac:dyDescent="0.15">
      <c r="B145" s="114"/>
      <c r="C145" s="114"/>
      <c r="D145" s="115"/>
      <c r="E145" s="143" t="s">
        <v>73</v>
      </c>
      <c r="F145" s="115"/>
      <c r="G145" s="97">
        <f>IF(DAT!$D$56&gt;G135,G135,DAT!$D$56)</f>
        <v>0</v>
      </c>
      <c r="H145" s="97"/>
      <c r="I145" s="97"/>
      <c r="J145" s="97">
        <f>IF(DAT!$D$56&gt;J135,J135,DAT!$D$56)</f>
        <v>0</v>
      </c>
      <c r="K145" s="97"/>
      <c r="L145" s="97"/>
      <c r="M145" s="97">
        <f>IF(DAT!$D$56&gt;M135,M135,DAT!$D$56)</f>
        <v>0</v>
      </c>
      <c r="N145" s="97"/>
      <c r="O145" s="97"/>
      <c r="P145" s="97">
        <f>IF(DAT!$D$56&gt;P135,P135,DAT!$D$56)</f>
        <v>0</v>
      </c>
      <c r="Q145" s="97"/>
      <c r="R145" s="97"/>
      <c r="S145" s="97">
        <f>IF(DAT!$D$56&gt;S135,S135,DAT!$D$56)</f>
        <v>0</v>
      </c>
      <c r="T145" s="114"/>
      <c r="U145" s="114"/>
      <c r="W145" s="119"/>
    </row>
    <row r="146" spans="2:23" hidden="1" x14ac:dyDescent="0.15">
      <c r="B146" s="116"/>
      <c r="C146" s="116"/>
      <c r="D146" s="117"/>
      <c r="E146" s="110" t="s">
        <v>76</v>
      </c>
      <c r="F146" s="117"/>
      <c r="G146" s="104" t="str">
        <f>IF(G69=1,G145,"")</f>
        <v/>
      </c>
      <c r="H146" s="174"/>
      <c r="I146" s="174"/>
      <c r="J146" s="104" t="str">
        <f>IF(J69=1,J145,"")</f>
        <v/>
      </c>
      <c r="K146" s="174"/>
      <c r="L146" s="174"/>
      <c r="M146" s="104" t="str">
        <f>IF(M69=1,M145,"")</f>
        <v/>
      </c>
      <c r="N146" s="174"/>
      <c r="O146" s="174"/>
      <c r="P146" s="104" t="str">
        <f>IF(P69=1,P145,"")</f>
        <v/>
      </c>
      <c r="Q146" s="174"/>
      <c r="R146" s="174"/>
      <c r="S146" s="104" t="str">
        <f>IF(S69=1,S145,"")</f>
        <v/>
      </c>
      <c r="T146" s="116"/>
      <c r="U146" s="116"/>
      <c r="W146" s="147"/>
    </row>
    <row r="147" spans="2:23" s="113" customFormat="1" hidden="1" x14ac:dyDescent="0.15">
      <c r="B147" s="111"/>
      <c r="C147" s="111"/>
      <c r="D147" s="112"/>
      <c r="E147" s="143"/>
      <c r="F147" s="112"/>
      <c r="G147" s="98"/>
      <c r="H147" s="98"/>
      <c r="I147" s="98"/>
      <c r="J147" s="98"/>
      <c r="K147" s="98"/>
      <c r="L147" s="98"/>
      <c r="M147" s="98"/>
      <c r="N147" s="98"/>
      <c r="O147" s="98"/>
      <c r="P147" s="98"/>
      <c r="Q147" s="98"/>
      <c r="R147" s="98"/>
      <c r="S147" s="98"/>
      <c r="T147" s="111"/>
      <c r="U147" s="111"/>
      <c r="W147" s="119"/>
    </row>
    <row r="148" spans="2:23" hidden="1" x14ac:dyDescent="0.15">
      <c r="B148" s="116"/>
      <c r="C148" s="116"/>
      <c r="D148" s="117"/>
      <c r="E148" s="110" t="s">
        <v>77</v>
      </c>
      <c r="F148" s="117"/>
      <c r="G148" s="104" t="str">
        <f>IF(G69=1,G135,"")</f>
        <v/>
      </c>
      <c r="H148" s="174"/>
      <c r="I148" s="174"/>
      <c r="J148" s="104" t="str">
        <f>IF(J69=1,J135,"")</f>
        <v/>
      </c>
      <c r="K148" s="174"/>
      <c r="L148" s="174"/>
      <c r="M148" s="104" t="str">
        <f>IF(M69=1,M135,"")</f>
        <v/>
      </c>
      <c r="N148" s="174"/>
      <c r="O148" s="174"/>
      <c r="P148" s="104" t="str">
        <f>IF(P69=1,P135,"")</f>
        <v/>
      </c>
      <c r="Q148" s="174"/>
      <c r="R148" s="174"/>
      <c r="S148" s="104" t="str">
        <f>IF(S69=1,S135,"")</f>
        <v/>
      </c>
      <c r="T148" s="116"/>
      <c r="U148" s="116"/>
      <c r="W148" s="147"/>
    </row>
    <row r="149" spans="2:23" s="113" customFormat="1" hidden="1" x14ac:dyDescent="0.15">
      <c r="B149" s="111"/>
      <c r="C149" s="111"/>
      <c r="D149" s="112"/>
      <c r="E149" s="143"/>
      <c r="F149" s="112"/>
      <c r="G149" s="98"/>
      <c r="H149" s="98"/>
      <c r="I149" s="98"/>
      <c r="J149" s="98"/>
      <c r="K149" s="98"/>
      <c r="L149" s="98"/>
      <c r="M149" s="98"/>
      <c r="N149" s="98"/>
      <c r="O149" s="98"/>
      <c r="P149" s="98"/>
      <c r="Q149" s="98"/>
      <c r="R149" s="98"/>
      <c r="S149" s="98"/>
      <c r="T149" s="111"/>
      <c r="U149" s="111"/>
      <c r="W149" s="119"/>
    </row>
    <row r="150" spans="2:23" hidden="1" x14ac:dyDescent="0.15">
      <c r="B150" s="116"/>
      <c r="C150" s="116"/>
      <c r="D150" s="117"/>
      <c r="E150" s="176" t="s">
        <v>85</v>
      </c>
      <c r="F150" s="117"/>
      <c r="G150" s="104" t="str">
        <f>IF(G144=1,G79,"")</f>
        <v/>
      </c>
      <c r="H150" s="174"/>
      <c r="I150" s="174"/>
      <c r="J150" s="104" t="str">
        <f>IF(J144=1,J79,"")</f>
        <v/>
      </c>
      <c r="K150" s="174"/>
      <c r="L150" s="174"/>
      <c r="M150" s="104" t="str">
        <f>IF(M144=1,M79,"")</f>
        <v/>
      </c>
      <c r="N150" s="174"/>
      <c r="O150" s="174"/>
      <c r="P150" s="104" t="str">
        <f>IF(P144=1,P79,"")</f>
        <v/>
      </c>
      <c r="Q150" s="174"/>
      <c r="R150" s="174"/>
      <c r="S150" s="104" t="str">
        <f>IF(S144=1,S79,"")</f>
        <v/>
      </c>
      <c r="T150" s="116"/>
      <c r="U150" s="116"/>
      <c r="W150" s="92"/>
    </row>
    <row r="151" spans="2:23" s="133" customFormat="1" hidden="1" x14ac:dyDescent="0.15">
      <c r="B151" s="116"/>
      <c r="C151" s="116"/>
      <c r="D151" s="117"/>
      <c r="E151" s="176" t="s">
        <v>86</v>
      </c>
      <c r="F151" s="117"/>
      <c r="G151" s="104" t="str">
        <f>IF(G144=1,G80,"")</f>
        <v/>
      </c>
      <c r="H151" s="174"/>
      <c r="I151" s="174"/>
      <c r="J151" s="104" t="str">
        <f>IF(J144=1,J80,"")</f>
        <v/>
      </c>
      <c r="K151" s="174"/>
      <c r="L151" s="174"/>
      <c r="M151" s="104" t="str">
        <f>IF(M144=1,M80,"")</f>
        <v/>
      </c>
      <c r="N151" s="174"/>
      <c r="O151" s="174"/>
      <c r="P151" s="104" t="str">
        <f>IF(P144=1,P80,"")</f>
        <v/>
      </c>
      <c r="Q151" s="174"/>
      <c r="R151" s="174"/>
      <c r="S151" s="104" t="str">
        <f>IF(S144=1,S80,"")</f>
        <v/>
      </c>
      <c r="T151" s="116"/>
      <c r="U151" s="116"/>
      <c r="W151" s="147"/>
    </row>
    <row r="152" spans="2:23" hidden="1" x14ac:dyDescent="0.15">
      <c r="E152" s="143"/>
      <c r="G152" s="98"/>
      <c r="H152" s="98"/>
      <c r="I152" s="98"/>
      <c r="J152" s="98"/>
      <c r="K152" s="98"/>
      <c r="L152" s="98"/>
      <c r="M152" s="98"/>
      <c r="N152" s="98"/>
      <c r="O152" s="98"/>
      <c r="P152" s="98"/>
      <c r="Q152" s="98"/>
      <c r="R152" s="98"/>
      <c r="S152" s="98"/>
      <c r="W152" s="92"/>
    </row>
    <row r="153" spans="2:23" hidden="1" x14ac:dyDescent="0.15">
      <c r="C153" s="181"/>
      <c r="D153" s="182"/>
      <c r="E153" s="183" t="s">
        <v>93</v>
      </c>
      <c r="F153" s="182"/>
      <c r="G153" s="184">
        <f>G141</f>
        <v>0</v>
      </c>
      <c r="H153" s="184"/>
      <c r="I153" s="184"/>
      <c r="J153" s="184">
        <f>J141</f>
        <v>0</v>
      </c>
      <c r="K153" s="184"/>
      <c r="L153" s="184"/>
      <c r="M153" s="184">
        <f>M141</f>
        <v>0</v>
      </c>
      <c r="N153" s="184"/>
      <c r="O153" s="184"/>
      <c r="P153" s="184">
        <f>P141</f>
        <v>0</v>
      </c>
      <c r="Q153" s="184"/>
      <c r="R153" s="184"/>
      <c r="S153" s="184">
        <f>S141</f>
        <v>0</v>
      </c>
      <c r="T153" s="181"/>
      <c r="W153" s="92"/>
    </row>
    <row r="154" spans="2:23" hidden="1" x14ac:dyDescent="0.15">
      <c r="C154" s="181"/>
      <c r="D154" s="182"/>
      <c r="E154" s="183" t="s">
        <v>94</v>
      </c>
      <c r="F154" s="182"/>
      <c r="G154" s="184">
        <f>G157+G160</f>
        <v>0</v>
      </c>
      <c r="H154" s="184"/>
      <c r="I154" s="184"/>
      <c r="J154" s="184">
        <f>J157+J160</f>
        <v>0</v>
      </c>
      <c r="K154" s="184"/>
      <c r="L154" s="184"/>
      <c r="M154" s="184">
        <f>M157+M160</f>
        <v>0</v>
      </c>
      <c r="N154" s="184"/>
      <c r="O154" s="184"/>
      <c r="P154" s="184">
        <f>P157+P160</f>
        <v>0</v>
      </c>
      <c r="Q154" s="184"/>
      <c r="R154" s="184"/>
      <c r="S154" s="184">
        <f>S157+S160</f>
        <v>0</v>
      </c>
      <c r="T154" s="181"/>
      <c r="W154" s="92"/>
    </row>
    <row r="155" spans="2:23" hidden="1" x14ac:dyDescent="0.15">
      <c r="C155" s="181"/>
      <c r="D155" s="182"/>
      <c r="E155" s="183" t="s">
        <v>95</v>
      </c>
      <c r="F155" s="182"/>
      <c r="G155" s="184">
        <f>G158+G161</f>
        <v>0</v>
      </c>
      <c r="H155" s="184"/>
      <c r="I155" s="184"/>
      <c r="J155" s="184">
        <f>J158+J161</f>
        <v>0</v>
      </c>
      <c r="K155" s="184"/>
      <c r="L155" s="184"/>
      <c r="M155" s="184">
        <f>M158+M161</f>
        <v>0</v>
      </c>
      <c r="N155" s="184"/>
      <c r="O155" s="184"/>
      <c r="P155" s="184">
        <f>P158+P161</f>
        <v>0</v>
      </c>
      <c r="Q155" s="184"/>
      <c r="R155" s="184"/>
      <c r="S155" s="184">
        <f>S158+S161</f>
        <v>0</v>
      </c>
      <c r="T155" s="181"/>
      <c r="W155" s="147"/>
    </row>
    <row r="156" spans="2:23" hidden="1" x14ac:dyDescent="0.15">
      <c r="C156" s="181"/>
      <c r="D156" s="182"/>
      <c r="E156" s="183"/>
      <c r="F156" s="182"/>
      <c r="G156" s="184"/>
      <c r="H156" s="184"/>
      <c r="I156" s="184"/>
      <c r="J156" s="184"/>
      <c r="K156" s="184"/>
      <c r="L156" s="184"/>
      <c r="M156" s="184"/>
      <c r="N156" s="184"/>
      <c r="O156" s="184"/>
      <c r="P156" s="184"/>
      <c r="Q156" s="184"/>
      <c r="R156" s="184"/>
      <c r="S156" s="184"/>
      <c r="T156" s="181"/>
      <c r="W156" s="147"/>
    </row>
    <row r="157" spans="2:23" hidden="1" x14ac:dyDescent="0.15">
      <c r="C157" s="181"/>
      <c r="D157" s="182"/>
      <c r="E157" s="183" t="s">
        <v>96</v>
      </c>
      <c r="F157" s="182"/>
      <c r="G157" s="184">
        <f>G145</f>
        <v>0</v>
      </c>
      <c r="H157" s="184"/>
      <c r="I157" s="184"/>
      <c r="J157" s="184">
        <f>J145</f>
        <v>0</v>
      </c>
      <c r="K157" s="184"/>
      <c r="L157" s="184"/>
      <c r="M157" s="184">
        <f>M145</f>
        <v>0</v>
      </c>
      <c r="N157" s="184"/>
      <c r="O157" s="184"/>
      <c r="P157" s="184">
        <f>P145</f>
        <v>0</v>
      </c>
      <c r="Q157" s="184"/>
      <c r="R157" s="184"/>
      <c r="S157" s="184">
        <f>S145</f>
        <v>0</v>
      </c>
      <c r="T157" s="181"/>
      <c r="W157" s="147"/>
    </row>
    <row r="158" spans="2:23" hidden="1" x14ac:dyDescent="0.15">
      <c r="C158" s="181"/>
      <c r="D158" s="182"/>
      <c r="E158" s="183" t="s">
        <v>97</v>
      </c>
      <c r="F158" s="182"/>
      <c r="G158" s="184">
        <f>G135</f>
        <v>0</v>
      </c>
      <c r="H158" s="184"/>
      <c r="I158" s="184"/>
      <c r="J158" s="184">
        <f>J135</f>
        <v>0</v>
      </c>
      <c r="K158" s="184"/>
      <c r="L158" s="184"/>
      <c r="M158" s="184">
        <f>M135</f>
        <v>0</v>
      </c>
      <c r="N158" s="184"/>
      <c r="O158" s="184"/>
      <c r="P158" s="184">
        <f>P135</f>
        <v>0</v>
      </c>
      <c r="Q158" s="184"/>
      <c r="R158" s="184"/>
      <c r="S158" s="184">
        <f>S135</f>
        <v>0</v>
      </c>
      <c r="T158" s="181"/>
      <c r="W158" s="147"/>
    </row>
    <row r="159" spans="2:23" hidden="1" x14ac:dyDescent="0.15">
      <c r="C159" s="181"/>
      <c r="D159" s="182"/>
      <c r="E159" s="183"/>
      <c r="F159" s="182"/>
      <c r="G159" s="184"/>
      <c r="H159" s="184"/>
      <c r="I159" s="184"/>
      <c r="J159" s="184"/>
      <c r="K159" s="184"/>
      <c r="L159" s="184"/>
      <c r="M159" s="184"/>
      <c r="N159" s="184"/>
      <c r="O159" s="184"/>
      <c r="P159" s="184"/>
      <c r="Q159" s="184"/>
      <c r="R159" s="184"/>
      <c r="S159" s="184"/>
      <c r="T159" s="181"/>
      <c r="W159" s="147"/>
    </row>
    <row r="160" spans="2:23" hidden="1" x14ac:dyDescent="0.15">
      <c r="C160" s="181"/>
      <c r="D160" s="182"/>
      <c r="E160" s="183" t="s">
        <v>98</v>
      </c>
      <c r="F160" s="182"/>
      <c r="G160" s="184">
        <v>0</v>
      </c>
      <c r="H160" s="184"/>
      <c r="I160" s="184"/>
      <c r="J160" s="184">
        <v>0</v>
      </c>
      <c r="K160" s="184"/>
      <c r="L160" s="184"/>
      <c r="M160" s="184">
        <v>0</v>
      </c>
      <c r="N160" s="184"/>
      <c r="O160" s="184"/>
      <c r="P160" s="184">
        <v>0</v>
      </c>
      <c r="Q160" s="184"/>
      <c r="R160" s="184"/>
      <c r="S160" s="184">
        <v>0</v>
      </c>
      <c r="T160" s="181"/>
      <c r="W160" s="147"/>
    </row>
    <row r="161" spans="2:23" hidden="1" x14ac:dyDescent="0.15">
      <c r="C161" s="181"/>
      <c r="D161" s="182"/>
      <c r="E161" s="183" t="s">
        <v>99</v>
      </c>
      <c r="F161" s="182"/>
      <c r="G161" s="184">
        <v>0</v>
      </c>
      <c r="H161" s="184"/>
      <c r="I161" s="184"/>
      <c r="J161" s="184">
        <v>0</v>
      </c>
      <c r="K161" s="184"/>
      <c r="L161" s="184"/>
      <c r="M161" s="184">
        <v>0</v>
      </c>
      <c r="N161" s="184"/>
      <c r="O161" s="184"/>
      <c r="P161" s="184">
        <v>0</v>
      </c>
      <c r="Q161" s="184"/>
      <c r="R161" s="184"/>
      <c r="S161" s="184">
        <v>0</v>
      </c>
      <c r="T161" s="181"/>
      <c r="W161" s="147"/>
    </row>
    <row r="162" spans="2:23" hidden="1" x14ac:dyDescent="0.15">
      <c r="C162" s="181"/>
      <c r="D162" s="182"/>
      <c r="E162" s="183"/>
      <c r="F162" s="182"/>
      <c r="G162" s="184"/>
      <c r="H162" s="184"/>
      <c r="I162" s="184"/>
      <c r="J162" s="184"/>
      <c r="K162" s="184"/>
      <c r="L162" s="184"/>
      <c r="M162" s="184"/>
      <c r="N162" s="184"/>
      <c r="O162" s="184"/>
      <c r="P162" s="184"/>
      <c r="Q162" s="184"/>
      <c r="R162" s="184"/>
      <c r="S162" s="184"/>
      <c r="T162" s="181"/>
      <c r="W162" s="147"/>
    </row>
    <row r="163" spans="2:23" hidden="1" x14ac:dyDescent="0.15">
      <c r="B163" s="116"/>
      <c r="C163" s="181"/>
      <c r="D163" s="182"/>
      <c r="E163" s="183" t="s">
        <v>61</v>
      </c>
      <c r="F163" s="182"/>
      <c r="G163" s="184" t="str">
        <f>IF(G69=1,ROUNDDOWN(G153-ROUNDUP(G153*(12-G80)/12,0)+G154-ROUNDUP(G154*(12-G78)/12,0)+G155-ROUNDUP(G155*(12-G79)/12,0),-2),"")</f>
        <v/>
      </c>
      <c r="H163" s="184"/>
      <c r="I163" s="184"/>
      <c r="J163" s="184" t="str">
        <f>IF(J69=1,ROUNDDOWN(J153-ROUNDUP(J153*(12-J80)/12,0)+J154-ROUNDUP(J154*(12-J78)/12,0)+J155-ROUNDUP(J155*(12-J79)/12,0),-2),"")</f>
        <v/>
      </c>
      <c r="K163" s="184"/>
      <c r="L163" s="184"/>
      <c r="M163" s="184" t="str">
        <f>IF(M69=1,ROUNDDOWN(M153-ROUNDUP(M153*(12-M80)/12,0)+M154-ROUNDUP(M154*(12-M78)/12,0)+M155-ROUNDUP(M155*(12-M79)/12,0),-2),"")</f>
        <v/>
      </c>
      <c r="N163" s="184"/>
      <c r="O163" s="184"/>
      <c r="P163" s="184" t="str">
        <f>IF(P69=1,ROUNDDOWN(P153-ROUNDUP(P153*(12-P80)/12,0)+P154-ROUNDUP(P154*(12-P78)/12,0)+P155-ROUNDUP(P155*(12-P79)/12,0),-2),"")</f>
        <v/>
      </c>
      <c r="Q163" s="184"/>
      <c r="R163" s="184"/>
      <c r="S163" s="184" t="str">
        <f>IF(S69=1,ROUNDDOWN(S153-ROUNDUP(S153*(12-S80)/12,0)+S154-ROUNDUP(S154*(12-S78)/12,0)+S155-ROUNDUP(S155*(12-S79)/12,0),-2),"")</f>
        <v/>
      </c>
      <c r="T163" s="181"/>
      <c r="U163" s="116"/>
      <c r="W163" s="147"/>
    </row>
    <row r="164" spans="2:23" hidden="1" x14ac:dyDescent="0.15">
      <c r="E164" s="143"/>
      <c r="G164" s="98"/>
      <c r="H164" s="98"/>
      <c r="I164" s="98"/>
      <c r="J164" s="98"/>
      <c r="K164" s="98"/>
      <c r="L164" s="98"/>
      <c r="M164" s="98"/>
      <c r="N164" s="98"/>
      <c r="O164" s="98"/>
      <c r="P164" s="98"/>
      <c r="Q164" s="98"/>
      <c r="R164" s="98"/>
      <c r="S164" s="98"/>
      <c r="W164" s="147"/>
    </row>
    <row r="165" spans="2:23" hidden="1" x14ac:dyDescent="0.15">
      <c r="E165" s="143"/>
      <c r="G165" s="98"/>
      <c r="H165" s="98"/>
      <c r="I165" s="98"/>
      <c r="J165" s="98"/>
      <c r="K165" s="98"/>
      <c r="L165" s="98"/>
      <c r="M165" s="98"/>
      <c r="N165" s="98"/>
      <c r="O165" s="98"/>
      <c r="P165" s="98"/>
      <c r="Q165" s="98"/>
      <c r="R165" s="98"/>
      <c r="S165" s="98"/>
      <c r="W165" s="147"/>
    </row>
    <row r="166" spans="2:23" hidden="1" x14ac:dyDescent="0.15">
      <c r="E166" s="143"/>
      <c r="G166" s="98" t="s">
        <v>111</v>
      </c>
      <c r="H166" s="98"/>
      <c r="I166" s="98"/>
      <c r="J166" s="98" t="s">
        <v>112</v>
      </c>
      <c r="K166" s="98"/>
      <c r="L166" s="98"/>
      <c r="M166" s="98" t="s">
        <v>113</v>
      </c>
      <c r="N166" s="98"/>
      <c r="O166" s="98"/>
      <c r="P166" s="98" t="s">
        <v>114</v>
      </c>
      <c r="Q166" s="98"/>
      <c r="R166" s="98"/>
      <c r="S166" s="98" t="s">
        <v>115</v>
      </c>
      <c r="W166" s="147"/>
    </row>
    <row r="167" spans="2:23" hidden="1" x14ac:dyDescent="0.15">
      <c r="E167" s="156" t="s">
        <v>109</v>
      </c>
      <c r="G167" s="43">
        <f>G69</f>
        <v>0</v>
      </c>
      <c r="J167" s="111">
        <f>J69</f>
        <v>0</v>
      </c>
      <c r="M167" s="111">
        <f>M69</f>
        <v>0</v>
      </c>
      <c r="P167" s="111">
        <f>P69</f>
        <v>0</v>
      </c>
      <c r="S167" s="111">
        <f>S69</f>
        <v>0</v>
      </c>
      <c r="W167" s="147"/>
    </row>
    <row r="168" spans="2:23" hidden="1" x14ac:dyDescent="0.15">
      <c r="E168" s="128" t="s">
        <v>110</v>
      </c>
      <c r="G168" s="178">
        <f>G63</f>
        <v>43191</v>
      </c>
      <c r="J168" s="178">
        <f>J63</f>
        <v>43191</v>
      </c>
      <c r="M168" s="178">
        <f>M63</f>
        <v>43191</v>
      </c>
      <c r="P168" s="178">
        <f>P63</f>
        <v>43191</v>
      </c>
      <c r="S168" s="178">
        <f>S63</f>
        <v>43191</v>
      </c>
      <c r="W168" s="147"/>
    </row>
    <row r="169" spans="2:23" hidden="1" x14ac:dyDescent="0.15">
      <c r="E169" s="159" t="s">
        <v>116</v>
      </c>
      <c r="G169" s="179">
        <f>G167</f>
        <v>0</v>
      </c>
      <c r="J169" s="43">
        <f>IF($G168&gt;=J168,J167,0)</f>
        <v>0</v>
      </c>
      <c r="M169" s="111">
        <f>IF($G168&gt;=M168,M167,0)</f>
        <v>0</v>
      </c>
      <c r="P169" s="111">
        <f>IF($G168&gt;=P168,P167,0)</f>
        <v>0</v>
      </c>
      <c r="S169" s="111">
        <f>IF($G168&gt;=S168,S167,0)</f>
        <v>0</v>
      </c>
      <c r="W169" s="147"/>
    </row>
    <row r="170" spans="2:23" hidden="1" x14ac:dyDescent="0.15">
      <c r="E170" s="159" t="s">
        <v>117</v>
      </c>
      <c r="G170" s="179">
        <f>G167</f>
        <v>0</v>
      </c>
      <c r="J170" s="179">
        <f>J167</f>
        <v>0</v>
      </c>
      <c r="M170" s="111">
        <f>IF($J168&gt;=M168,M167,0)</f>
        <v>0</v>
      </c>
      <c r="P170" s="111">
        <f>IF($J168&gt;=P168,P167,0)</f>
        <v>0</v>
      </c>
      <c r="S170" s="111">
        <f>IF($J168&gt;=S168,S167,0)</f>
        <v>0</v>
      </c>
      <c r="W170" s="147"/>
    </row>
    <row r="171" spans="2:23" hidden="1" x14ac:dyDescent="0.15">
      <c r="E171" s="159" t="s">
        <v>118</v>
      </c>
      <c r="G171" s="179">
        <f>G167</f>
        <v>0</v>
      </c>
      <c r="J171" s="43">
        <f>IF($M168&gt;=J168,J167,0)</f>
        <v>0</v>
      </c>
      <c r="M171" s="179">
        <f>M167</f>
        <v>0</v>
      </c>
      <c r="P171" s="111">
        <f>IF($M168&gt;=P168,P167,0)</f>
        <v>0</v>
      </c>
      <c r="S171" s="111">
        <f>IF($M168&gt;=S168,S167,0)</f>
        <v>0</v>
      </c>
      <c r="W171" s="147"/>
    </row>
    <row r="172" spans="2:23" hidden="1" x14ac:dyDescent="0.15">
      <c r="E172" s="159" t="s">
        <v>119</v>
      </c>
      <c r="G172" s="179">
        <f>G167</f>
        <v>0</v>
      </c>
      <c r="J172" s="111">
        <f>IF($P168&gt;=J168,J167,0)</f>
        <v>0</v>
      </c>
      <c r="M172" s="43">
        <f>IF($P168&gt;=M168,M167,0)</f>
        <v>0</v>
      </c>
      <c r="P172" s="179">
        <f>P167</f>
        <v>0</v>
      </c>
      <c r="S172" s="111">
        <f>IF($P168&gt;=S168,S167,0)</f>
        <v>0</v>
      </c>
      <c r="W172" s="147"/>
    </row>
    <row r="173" spans="2:23" hidden="1" x14ac:dyDescent="0.15">
      <c r="E173" s="159" t="s">
        <v>120</v>
      </c>
      <c r="G173" s="179">
        <f>G167</f>
        <v>0</v>
      </c>
      <c r="J173" s="111">
        <f>IF($S168&gt;=J168,J167,0)</f>
        <v>0</v>
      </c>
      <c r="M173" s="111">
        <f>IF($S168&gt;=M168,M167,0)</f>
        <v>0</v>
      </c>
      <c r="P173" s="43">
        <f>IF($S168&gt;=P168,P167,0)</f>
        <v>0</v>
      </c>
      <c r="S173" s="179">
        <f>S167</f>
        <v>0</v>
      </c>
      <c r="W173" s="147"/>
    </row>
    <row r="174" spans="2:23" hidden="1" x14ac:dyDescent="0.15">
      <c r="W174" s="147"/>
    </row>
    <row r="175" spans="2:23" hidden="1" x14ac:dyDescent="0.15">
      <c r="E175" s="159" t="s">
        <v>121</v>
      </c>
      <c r="G175" s="43">
        <f>SUM(G169:S169)</f>
        <v>0</v>
      </c>
      <c r="J175" s="43">
        <f>SUM(G170:S170)</f>
        <v>0</v>
      </c>
      <c r="M175" s="43">
        <f>SUM(G171:S171)</f>
        <v>0</v>
      </c>
      <c r="P175" s="43">
        <f>SUM(G172:S172)</f>
        <v>0</v>
      </c>
      <c r="S175" s="43">
        <f>SUM(G173:S173)</f>
        <v>0</v>
      </c>
      <c r="W175" s="147"/>
    </row>
    <row r="176" spans="2:23" hidden="1" x14ac:dyDescent="0.15">
      <c r="W176" s="147"/>
    </row>
    <row r="177" spans="5:24" hidden="1" x14ac:dyDescent="0.15">
      <c r="E177" s="156" t="s">
        <v>123</v>
      </c>
      <c r="G177" s="98">
        <f>G124</f>
        <v>0</v>
      </c>
      <c r="J177" s="98">
        <f>J124</f>
        <v>0</v>
      </c>
      <c r="M177" s="98">
        <f>M124</f>
        <v>0</v>
      </c>
      <c r="P177" s="98">
        <f>P124</f>
        <v>0</v>
      </c>
      <c r="S177" s="98">
        <f>S124</f>
        <v>0</v>
      </c>
      <c r="W177" s="147"/>
    </row>
    <row r="178" spans="5:24" hidden="1" x14ac:dyDescent="0.15">
      <c r="E178" s="125" t="s">
        <v>125</v>
      </c>
      <c r="G178" s="179">
        <f>G177+J169*J177+M169*M177+P169*P177+S169*S177</f>
        <v>0</v>
      </c>
      <c r="J178" s="179">
        <f>G177+J170*J177+M170*M177+P170*P177+S170*S177</f>
        <v>0</v>
      </c>
      <c r="M178" s="179">
        <f>G177+J171*J177+M171*M177+P171*P177+S171*S177</f>
        <v>0</v>
      </c>
      <c r="P178" s="179">
        <f>G177+J172*J177+M172*M177+P172*P177+S172*S177</f>
        <v>0</v>
      </c>
      <c r="S178" s="179">
        <f>G177+J173*J177+M173*M177+P173*P177+S173*S177</f>
        <v>0</v>
      </c>
      <c r="W178" s="147"/>
    </row>
    <row r="179" spans="5:24" hidden="1" x14ac:dyDescent="0.15">
      <c r="W179" s="147"/>
    </row>
    <row r="180" spans="5:24" hidden="1" x14ac:dyDescent="0.15">
      <c r="E180" s="143" t="s">
        <v>126</v>
      </c>
      <c r="G180" s="98">
        <f>G131</f>
        <v>0</v>
      </c>
      <c r="J180" s="98">
        <f>J131</f>
        <v>0</v>
      </c>
      <c r="M180" s="98">
        <f>M131</f>
        <v>0</v>
      </c>
      <c r="P180" s="98">
        <f>P131</f>
        <v>0</v>
      </c>
      <c r="S180" s="98">
        <f>S131</f>
        <v>0</v>
      </c>
      <c r="W180" s="147"/>
    </row>
    <row r="181" spans="5:24" hidden="1" x14ac:dyDescent="0.15">
      <c r="E181" s="143" t="s">
        <v>137</v>
      </c>
      <c r="G181" s="180">
        <f>G180*G169+J180*J169+M180*M169+P180*P169+S180*S169</f>
        <v>0</v>
      </c>
      <c r="J181" s="180">
        <f>G180*G170+J180*J170+M180*M170+P180*P170+S180*S170</f>
        <v>0</v>
      </c>
      <c r="M181" s="43">
        <f>G180*G171+J180*J171+M180*M171+P180*P171+S180*S171</f>
        <v>0</v>
      </c>
      <c r="P181" s="43">
        <f>G180*G172+J180*J172+M180*M172+P180*P172+S180*S172</f>
        <v>0</v>
      </c>
      <c r="S181" s="43">
        <f>G180*G173+J180*J173+M180*M173+P180*P173+S180*S173</f>
        <v>0</v>
      </c>
      <c r="W181" s="147"/>
    </row>
    <row r="182" spans="5:24" hidden="1" x14ac:dyDescent="0.15">
      <c r="E182" s="143" t="s">
        <v>138</v>
      </c>
      <c r="G182" s="96">
        <f>IF(G178&lt;=DAT!$C$53,DAT!$D$53,IF(AND(G178&gt;DAT!$C$52,G178&lt;=DAT!$C$53+DAT!$C$52*G175),DAT!$D$52,IF(AND(G178&gt;DAT!$C$53+DAT!$C$52*G175,G178&lt;=DAT!$C$53+DAT!$C$51*G175),DAT!$D$51,DAT!$D$50)))</f>
        <v>6871</v>
      </c>
      <c r="J182" s="96">
        <f>IF(J178&lt;=DAT!$C$53,DAT!$D$53,IF(AND(J178&gt;DAT!$C$52,J178&lt;=DAT!$C$53+DAT!$C$52*J175),DAT!$D$52,IF(AND(J178&gt;DAT!$C$53+DAT!$C$52*J175,J178&lt;=DAT!$C$53+DAT!$C$51*J175),DAT!$D$51,DAT!$D$50)))</f>
        <v>6871</v>
      </c>
      <c r="M182" s="96">
        <f>IF(M178&lt;=DAT!$C$53,DAT!$D$53,IF(AND(M178&gt;DAT!$C$52,M178&lt;=DAT!$C$53+DAT!$C$52*M175),DAT!$D$52,IF(AND(M178&gt;DAT!$C$53+DAT!$C$52*M175,M178&lt;=DAT!$C$53+DAT!$C$51*M175),DAT!$D$51,DAT!$D$50)))</f>
        <v>6871</v>
      </c>
      <c r="P182" s="96">
        <f>IF(P178&lt;=DAT!$C$53,DAT!$D$53,IF(AND(P178&gt;DAT!$C$52,P178&lt;=DAT!$C$53+DAT!$C$52*P175),DAT!$D$52,IF(AND(P178&gt;DAT!$C$53+DAT!$C$52*P175,P178&lt;=DAT!$C$53+DAT!$C$51*P175),DAT!$D$51,DAT!$D$50)))</f>
        <v>6871</v>
      </c>
      <c r="S182" s="96">
        <f>IF(S178&lt;=DAT!$C$53,DAT!$D$53,IF(AND(S178&gt;DAT!$C$52,S178&lt;=DAT!$C$53+DAT!$C$52*S175),DAT!$D$52,IF(AND(S178&gt;DAT!$C$53+DAT!$C$52*S175,S178&lt;=DAT!$C$53+DAT!$C$51*S175),DAT!$D$51,DAT!$D$50)))</f>
        <v>6871</v>
      </c>
      <c r="W182" s="147"/>
    </row>
    <row r="183" spans="5:24" hidden="1" x14ac:dyDescent="0.15">
      <c r="E183" s="143" t="s">
        <v>139</v>
      </c>
      <c r="G183" s="101" t="str">
        <f>IF(ISERROR(VLOOKUP(G182,DAT!$D$50:$E$56,2,FALSE)),"",(VLOOKUP(G182,DAT!$D$50:$E$56,2,FALSE)))</f>
        <v>８．５割軽減</v>
      </c>
      <c r="J183" s="101" t="str">
        <f>IF(ISERROR(VLOOKUP(J182,DAT!$D$50:$E$56,2,FALSE)),"",(VLOOKUP(J182,DAT!$D$50:$E$56,2,FALSE)))</f>
        <v>８．５割軽減</v>
      </c>
      <c r="M183" s="101" t="str">
        <f>IF(ISERROR(VLOOKUP(M182,DAT!$D$50:$E$56,2,FALSE)),"",(VLOOKUP(M182,DAT!$D$50:$E$56,2,FALSE)))</f>
        <v>８．５割軽減</v>
      </c>
      <c r="P183" s="101" t="str">
        <f>IF(ISERROR(VLOOKUP(P182,DAT!$D$50:$E$56,2,FALSE)),"",(VLOOKUP(P182,DAT!$D$50:$E$56,2,FALSE)))</f>
        <v>８．５割軽減</v>
      </c>
      <c r="S183" s="101" t="str">
        <f>IF(ISERROR(VLOOKUP(S182,DAT!$D$50:$E$56,2,FALSE)),"",(VLOOKUP(S182,DAT!$D$50:$E$56,2,FALSE)))</f>
        <v>８．５割軽減</v>
      </c>
      <c r="W183" s="147"/>
    </row>
    <row r="184" spans="5:24" hidden="1" x14ac:dyDescent="0.15">
      <c r="E184" s="143" t="s">
        <v>140</v>
      </c>
      <c r="F184" s="142"/>
      <c r="G184" s="101">
        <f>IF(G32=1,IF(AND(G183=DAT!$E$53,G181=0),DAT!$D$54,G182),0)</f>
        <v>0</v>
      </c>
      <c r="H184" s="97"/>
      <c r="I184" s="97"/>
      <c r="J184" s="101">
        <f>IF(J32=1,IF(AND(J183=DAT!$E$53,J181=0),DAT!$D$54,J182),0)</f>
        <v>0</v>
      </c>
      <c r="K184" s="97"/>
      <c r="L184" s="97"/>
      <c r="M184" s="101">
        <f>IF(M32=1,IF(AND(M183=DAT!$E$53,M181=0),DAT!$D$54,M182),0)</f>
        <v>0</v>
      </c>
      <c r="N184" s="97"/>
      <c r="O184" s="97"/>
      <c r="P184" s="101">
        <f>IF(P32=1,IF(AND(P183=DAT!$E$53,P181=0),DAT!$D$54,P182),0)</f>
        <v>0</v>
      </c>
      <c r="Q184" s="97"/>
      <c r="R184" s="97"/>
      <c r="S184" s="101">
        <f>IF(S32=1,IF(AND(S183=DAT!$E$53,S181=0),DAT!$D$54,S182),0)</f>
        <v>0</v>
      </c>
      <c r="T184" s="141"/>
      <c r="U184" s="141"/>
      <c r="V184" s="133"/>
      <c r="W184" s="147"/>
      <c r="X184" s="133"/>
    </row>
    <row r="185" spans="5:24" hidden="1" x14ac:dyDescent="0.15">
      <c r="E185" s="143" t="s">
        <v>130</v>
      </c>
      <c r="F185" s="142"/>
      <c r="G185" s="101" t="str">
        <f>IF(G32=1,IF(AND(G183=DAT!$E$53,G181=0),DAT!$E$54,G183),"")</f>
        <v/>
      </c>
      <c r="H185" s="97"/>
      <c r="I185" s="97"/>
      <c r="J185" s="101" t="str">
        <f>IF(J32=1,IF(AND(J183=DAT!$E$53,J181=0),DAT!$E$54,J183),"")</f>
        <v/>
      </c>
      <c r="K185" s="97"/>
      <c r="L185" s="97"/>
      <c r="M185" s="101" t="str">
        <f>IF(M32=1,IF(AND(M183=DAT!$E$53,M181=0),DAT!$E$54,M183),"")</f>
        <v/>
      </c>
      <c r="N185" s="97"/>
      <c r="O185" s="97"/>
      <c r="P185" s="101" t="str">
        <f>IF(P32=1,IF(AND(P183=DAT!$E$53,P181=0),DAT!$E$54,P183),"")</f>
        <v/>
      </c>
      <c r="Q185" s="97"/>
      <c r="R185" s="97"/>
      <c r="S185" s="101" t="str">
        <f>IF(S32=1,IF(AND(S183=DAT!$E$53,S181=0),DAT!$E$54,S183),"")</f>
        <v/>
      </c>
      <c r="T185" s="141"/>
      <c r="U185" s="141"/>
      <c r="V185" s="133"/>
      <c r="W185" s="147"/>
      <c r="X185" s="133"/>
    </row>
    <row r="186" spans="5:24" hidden="1" x14ac:dyDescent="0.15">
      <c r="E186" s="125" t="s">
        <v>129</v>
      </c>
      <c r="F186" s="54"/>
      <c r="G186" s="102">
        <f>G184</f>
        <v>0</v>
      </c>
      <c r="H186" s="99"/>
      <c r="I186" s="99"/>
      <c r="J186" s="102">
        <f>J184</f>
        <v>0</v>
      </c>
      <c r="K186" s="99"/>
      <c r="L186" s="99"/>
      <c r="M186" s="102">
        <f>M184</f>
        <v>0</v>
      </c>
      <c r="N186" s="99"/>
      <c r="O186" s="99"/>
      <c r="P186" s="102">
        <f>P184</f>
        <v>0</v>
      </c>
      <c r="Q186" s="99"/>
      <c r="R186" s="99"/>
      <c r="S186" s="102">
        <f>S184</f>
        <v>0</v>
      </c>
      <c r="W186" s="147"/>
    </row>
    <row r="187" spans="5:24" hidden="1" x14ac:dyDescent="0.15">
      <c r="E187" s="125" t="s">
        <v>130</v>
      </c>
      <c r="F187" s="54"/>
      <c r="G187" s="103" t="str">
        <f>G185</f>
        <v/>
      </c>
      <c r="H187" s="173"/>
      <c r="I187" s="173"/>
      <c r="J187" s="103" t="str">
        <f>J185</f>
        <v/>
      </c>
      <c r="K187" s="173"/>
      <c r="L187" s="173"/>
      <c r="M187" s="103" t="str">
        <f>M185</f>
        <v/>
      </c>
      <c r="N187" s="173"/>
      <c r="O187" s="173"/>
      <c r="P187" s="103" t="str">
        <f>P185</f>
        <v/>
      </c>
      <c r="Q187" s="173"/>
      <c r="R187" s="173"/>
      <c r="S187" s="103" t="str">
        <f>S185</f>
        <v/>
      </c>
      <c r="W187" s="147"/>
    </row>
    <row r="188" spans="5:24" hidden="1" x14ac:dyDescent="0.15">
      <c r="E188" s="125" t="s">
        <v>131</v>
      </c>
      <c r="F188" s="54"/>
      <c r="G188" s="102">
        <f>G186</f>
        <v>0</v>
      </c>
      <c r="H188" s="99"/>
      <c r="I188" s="99"/>
      <c r="J188" s="102">
        <f>J186</f>
        <v>0</v>
      </c>
      <c r="K188" s="99"/>
      <c r="L188" s="99"/>
      <c r="M188" s="102">
        <f>M186</f>
        <v>0</v>
      </c>
      <c r="N188" s="99"/>
      <c r="O188" s="99"/>
      <c r="P188" s="102">
        <f>P186</f>
        <v>0</v>
      </c>
      <c r="Q188" s="99"/>
      <c r="R188" s="99"/>
      <c r="S188" s="102">
        <f>S186</f>
        <v>0</v>
      </c>
      <c r="T188" s="133"/>
      <c r="U188" s="133"/>
      <c r="V188" s="133"/>
      <c r="W188" s="147"/>
      <c r="X188" s="133"/>
    </row>
    <row r="189" spans="5:24" hidden="1" x14ac:dyDescent="0.15">
      <c r="E189" s="125" t="s">
        <v>132</v>
      </c>
      <c r="F189" s="54"/>
      <c r="G189" s="103" t="str">
        <f>G187</f>
        <v/>
      </c>
      <c r="H189" s="173"/>
      <c r="I189" s="173"/>
      <c r="J189" s="103" t="str">
        <f>J187</f>
        <v/>
      </c>
      <c r="K189" s="173"/>
      <c r="L189" s="173"/>
      <c r="M189" s="103" t="str">
        <f>M187</f>
        <v/>
      </c>
      <c r="N189" s="173"/>
      <c r="O189" s="173"/>
      <c r="P189" s="103" t="str">
        <f>P187</f>
        <v/>
      </c>
      <c r="Q189" s="173"/>
      <c r="R189" s="173"/>
      <c r="S189" s="103" t="str">
        <f>S187</f>
        <v/>
      </c>
      <c r="T189" s="133"/>
      <c r="U189" s="133"/>
      <c r="V189" s="133"/>
      <c r="W189" s="147"/>
      <c r="X189" s="133"/>
    </row>
    <row r="190" spans="5:24" hidden="1" x14ac:dyDescent="0.15">
      <c r="E190" s="109" t="s">
        <v>133</v>
      </c>
      <c r="F190" s="117"/>
      <c r="G190" s="104">
        <f>G128+G186</f>
        <v>0</v>
      </c>
      <c r="H190" s="174"/>
      <c r="I190" s="174"/>
      <c r="J190" s="104">
        <f>J128+J186</f>
        <v>0</v>
      </c>
      <c r="K190" s="174"/>
      <c r="L190" s="174"/>
      <c r="M190" s="104">
        <f>M128+M186</f>
        <v>0</v>
      </c>
      <c r="N190" s="174"/>
      <c r="O190" s="174"/>
      <c r="P190" s="104">
        <f>P128+P186</f>
        <v>0</v>
      </c>
      <c r="Q190" s="174"/>
      <c r="R190" s="174"/>
      <c r="S190" s="104">
        <f>S128+S186</f>
        <v>0</v>
      </c>
      <c r="T190" s="116"/>
      <c r="U190" s="116"/>
      <c r="V190" s="133"/>
      <c r="W190" s="147"/>
      <c r="X190" s="133"/>
    </row>
    <row r="191" spans="5:24" hidden="1" x14ac:dyDescent="0.15">
      <c r="E191" s="66" t="s">
        <v>134</v>
      </c>
      <c r="F191" s="142"/>
      <c r="G191" s="101">
        <f>IF(G190&gt;=DAT!$C$12,1,0)</f>
        <v>0</v>
      </c>
      <c r="H191" s="97"/>
      <c r="I191" s="97"/>
      <c r="J191" s="101">
        <f>IF(J190&gt;=DAT!$C$12,1,0)</f>
        <v>0</v>
      </c>
      <c r="K191" s="97"/>
      <c r="L191" s="97"/>
      <c r="M191" s="101">
        <f>IF(M190&gt;=DAT!$C$12,1,0)</f>
        <v>0</v>
      </c>
      <c r="N191" s="97"/>
      <c r="O191" s="97"/>
      <c r="P191" s="101">
        <f>IF(P190&gt;=DAT!$C$12,1,0)</f>
        <v>0</v>
      </c>
      <c r="Q191" s="97"/>
      <c r="R191" s="97"/>
      <c r="S191" s="101">
        <f>IF(S190&gt;=DAT!$C$12,1,0)</f>
        <v>0</v>
      </c>
      <c r="T191" s="141"/>
      <c r="U191" s="141"/>
      <c r="V191" s="133"/>
      <c r="W191" s="147"/>
      <c r="X191" s="133"/>
    </row>
    <row r="192" spans="5:24" hidden="1" x14ac:dyDescent="0.15">
      <c r="E192" s="66" t="s">
        <v>135</v>
      </c>
      <c r="F192" s="142"/>
      <c r="G192" s="101">
        <f>IF(G191=1,DAT!$C$12,G190)</f>
        <v>0</v>
      </c>
      <c r="H192" s="97"/>
      <c r="I192" s="97"/>
      <c r="J192" s="101">
        <f>IF(J191=1,DAT!$C$12,J190)</f>
        <v>0</v>
      </c>
      <c r="K192" s="97"/>
      <c r="L192" s="97"/>
      <c r="M192" s="101">
        <f>IF(M191=1,DAT!$C$12,M190)</f>
        <v>0</v>
      </c>
      <c r="N192" s="97"/>
      <c r="O192" s="97"/>
      <c r="P192" s="101">
        <f>IF(P191=1,DAT!$C$12,P190)</f>
        <v>0</v>
      </c>
      <c r="Q192" s="97"/>
      <c r="R192" s="97"/>
      <c r="S192" s="101">
        <f>IF(S191=1,DAT!$C$12,S190)</f>
        <v>0</v>
      </c>
      <c r="T192" s="141"/>
      <c r="U192" s="141"/>
      <c r="V192" s="133"/>
      <c r="W192" s="147"/>
      <c r="X192" s="133"/>
    </row>
    <row r="193" spans="2:24" hidden="1" x14ac:dyDescent="0.15">
      <c r="E193" s="110" t="s">
        <v>136</v>
      </c>
      <c r="F193" s="117"/>
      <c r="G193" s="104" t="str">
        <f>IF(G69=1,ROUNDDOWN(G192,-2),"")</f>
        <v/>
      </c>
      <c r="H193" s="174"/>
      <c r="I193" s="174"/>
      <c r="J193" s="104" t="str">
        <f>IF(J69=1,ROUNDDOWN(J192,-2),"")</f>
        <v/>
      </c>
      <c r="K193" s="174"/>
      <c r="L193" s="174"/>
      <c r="M193" s="104" t="str">
        <f>IF(M69=1,ROUNDDOWN(M192,-2),"")</f>
        <v/>
      </c>
      <c r="N193" s="174"/>
      <c r="O193" s="174"/>
      <c r="P193" s="104" t="str">
        <f>IF(P69=1,ROUNDDOWN(P192,-2),"")</f>
        <v/>
      </c>
      <c r="Q193" s="174"/>
      <c r="R193" s="174"/>
      <c r="S193" s="104" t="str">
        <f>IF(S69=1,ROUNDDOWN(S192,-2),"")</f>
        <v/>
      </c>
      <c r="T193" s="116"/>
      <c r="U193" s="116"/>
      <c r="V193" s="133"/>
      <c r="W193" s="147"/>
      <c r="X193" s="133"/>
    </row>
    <row r="194" spans="2:24" hidden="1" x14ac:dyDescent="0.15">
      <c r="E194" s="110" t="s">
        <v>135</v>
      </c>
      <c r="F194" s="117"/>
      <c r="G194" s="104" t="str">
        <f>IF(G69=1,G192,"")</f>
        <v/>
      </c>
      <c r="H194" s="174"/>
      <c r="I194" s="174"/>
      <c r="J194" s="104" t="str">
        <f>IF(J69=1,J192,"")</f>
        <v/>
      </c>
      <c r="K194" s="174"/>
      <c r="L194" s="174"/>
      <c r="M194" s="104" t="str">
        <f>IF(M69=1,M192,"")</f>
        <v/>
      </c>
      <c r="N194" s="174"/>
      <c r="O194" s="174"/>
      <c r="P194" s="104" t="str">
        <f>IF(P69=1,P192,"")</f>
        <v/>
      </c>
      <c r="Q194" s="174"/>
      <c r="R194" s="174"/>
      <c r="S194" s="104" t="str">
        <f>IF(S69=1,S192,"")</f>
        <v/>
      </c>
      <c r="T194" s="116"/>
      <c r="U194" s="116"/>
      <c r="V194" s="133"/>
      <c r="W194" s="147"/>
      <c r="X194" s="133"/>
    </row>
    <row r="195" spans="2:24" hidden="1" x14ac:dyDescent="0.15">
      <c r="E195" s="125" t="s">
        <v>128</v>
      </c>
      <c r="F195" s="112"/>
      <c r="G195" s="98">
        <f>G144</f>
        <v>0</v>
      </c>
      <c r="H195" s="98"/>
      <c r="I195" s="98"/>
      <c r="J195" s="98">
        <f>J144</f>
        <v>0</v>
      </c>
      <c r="K195" s="98"/>
      <c r="L195" s="98"/>
      <c r="M195" s="98">
        <f>M144</f>
        <v>0</v>
      </c>
      <c r="N195" s="98"/>
      <c r="O195" s="98"/>
      <c r="P195" s="98">
        <f>P144</f>
        <v>0</v>
      </c>
      <c r="Q195" s="98"/>
      <c r="R195" s="98"/>
      <c r="S195" s="98">
        <f>S144</f>
        <v>0</v>
      </c>
      <c r="T195" s="111"/>
      <c r="U195" s="111"/>
      <c r="V195" s="133"/>
      <c r="W195" s="147"/>
      <c r="X195" s="133"/>
    </row>
    <row r="196" spans="2:24" hidden="1" x14ac:dyDescent="0.15">
      <c r="E196" s="143" t="s">
        <v>141</v>
      </c>
      <c r="F196" s="142"/>
      <c r="G196" s="97">
        <f>IF(DAT!$D$56&gt;G186,G186,DAT!$D$56)</f>
        <v>0</v>
      </c>
      <c r="H196" s="97"/>
      <c r="I196" s="97"/>
      <c r="J196" s="97">
        <f>IF(DAT!$D$56&gt;J186,J186,DAT!$D$56)</f>
        <v>0</v>
      </c>
      <c r="K196" s="97"/>
      <c r="L196" s="97"/>
      <c r="M196" s="97">
        <f>IF(DAT!$D$56&gt;M186,M186,DAT!$D$56)</f>
        <v>0</v>
      </c>
      <c r="N196" s="97"/>
      <c r="O196" s="97"/>
      <c r="P196" s="97">
        <f>IF(DAT!$D$56&gt;P186,P186,DAT!$D$56)</f>
        <v>0</v>
      </c>
      <c r="Q196" s="97"/>
      <c r="R196" s="97"/>
      <c r="S196" s="97">
        <f>IF(DAT!$D$56&gt;S186,S186,DAT!$D$56)</f>
        <v>0</v>
      </c>
      <c r="T196" s="141"/>
      <c r="U196" s="141"/>
      <c r="V196" s="133"/>
      <c r="W196" s="147"/>
      <c r="X196" s="133"/>
    </row>
    <row r="197" spans="2:24" hidden="1" x14ac:dyDescent="0.15">
      <c r="E197" s="110" t="s">
        <v>142</v>
      </c>
      <c r="F197" s="117"/>
      <c r="G197" s="104" t="str">
        <f>IF(G69=1,G196,"")</f>
        <v/>
      </c>
      <c r="H197" s="174"/>
      <c r="I197" s="174"/>
      <c r="J197" s="104" t="str">
        <f>IF(J69=1,J196,"")</f>
        <v/>
      </c>
      <c r="K197" s="174"/>
      <c r="L197" s="174"/>
      <c r="M197" s="104" t="str">
        <f>IF(M69=1,M196,"")</f>
        <v/>
      </c>
      <c r="N197" s="174"/>
      <c r="O197" s="174"/>
      <c r="P197" s="104" t="str">
        <f>IF(P69=1,P196,"")</f>
        <v/>
      </c>
      <c r="Q197" s="174"/>
      <c r="R197" s="174"/>
      <c r="S197" s="104" t="str">
        <f>IF(S69=1,S196,"")</f>
        <v/>
      </c>
      <c r="T197" s="116"/>
      <c r="U197" s="116"/>
      <c r="V197" s="133"/>
      <c r="W197" s="147"/>
      <c r="X197" s="133"/>
    </row>
    <row r="198" spans="2:24" hidden="1" x14ac:dyDescent="0.15">
      <c r="E198" s="143"/>
      <c r="F198" s="112"/>
      <c r="G198" s="98"/>
      <c r="H198" s="98"/>
      <c r="I198" s="98"/>
      <c r="J198" s="98"/>
      <c r="K198" s="98"/>
      <c r="L198" s="98"/>
      <c r="M198" s="98"/>
      <c r="N198" s="98"/>
      <c r="O198" s="98"/>
      <c r="P198" s="98"/>
      <c r="Q198" s="98"/>
      <c r="R198" s="98"/>
      <c r="S198" s="98"/>
      <c r="T198" s="111"/>
      <c r="U198" s="111"/>
      <c r="V198" s="133"/>
      <c r="W198" s="147"/>
      <c r="X198" s="133"/>
    </row>
    <row r="199" spans="2:24" hidden="1" x14ac:dyDescent="0.15">
      <c r="E199" s="110" t="s">
        <v>77</v>
      </c>
      <c r="F199" s="117"/>
      <c r="G199" s="104" t="str">
        <f>IF(G69=1,G186,"")</f>
        <v/>
      </c>
      <c r="H199" s="174"/>
      <c r="I199" s="174"/>
      <c r="J199" s="104" t="str">
        <f>IF(J69=1,J186,"")</f>
        <v/>
      </c>
      <c r="K199" s="174"/>
      <c r="L199" s="174"/>
      <c r="M199" s="104" t="str">
        <f>IF(M69=1,M186,"")</f>
        <v/>
      </c>
      <c r="N199" s="174"/>
      <c r="O199" s="174"/>
      <c r="P199" s="104" t="str">
        <f>IF(P69=1,P186,"")</f>
        <v/>
      </c>
      <c r="Q199" s="174"/>
      <c r="R199" s="174"/>
      <c r="S199" s="104" t="str">
        <f>IF(S69=1,S186,"")</f>
        <v/>
      </c>
      <c r="T199" s="116"/>
      <c r="U199" s="116"/>
      <c r="V199" s="133"/>
      <c r="W199" s="147"/>
      <c r="X199" s="133"/>
    </row>
    <row r="200" spans="2:24" hidden="1" x14ac:dyDescent="0.15">
      <c r="W200" s="147"/>
    </row>
    <row r="201" spans="2:24" hidden="1" x14ac:dyDescent="0.15">
      <c r="W201" s="147"/>
    </row>
    <row r="202" spans="2:24" hidden="1" x14ac:dyDescent="0.15">
      <c r="C202" s="181"/>
      <c r="D202" s="182"/>
      <c r="E202" s="183" t="s">
        <v>93</v>
      </c>
      <c r="F202" s="182"/>
      <c r="G202" s="184">
        <f>G192</f>
        <v>0</v>
      </c>
      <c r="H202" s="184"/>
      <c r="I202" s="184"/>
      <c r="J202" s="184">
        <f>J192</f>
        <v>0</v>
      </c>
      <c r="K202" s="184"/>
      <c r="L202" s="184"/>
      <c r="M202" s="184">
        <f>M192</f>
        <v>0</v>
      </c>
      <c r="N202" s="184"/>
      <c r="O202" s="184"/>
      <c r="P202" s="184">
        <f>P192</f>
        <v>0</v>
      </c>
      <c r="Q202" s="184"/>
      <c r="R202" s="184"/>
      <c r="S202" s="184">
        <f>S192</f>
        <v>0</v>
      </c>
      <c r="T202" s="181"/>
      <c r="W202" s="147"/>
    </row>
    <row r="203" spans="2:24" hidden="1" x14ac:dyDescent="0.15">
      <c r="C203" s="181"/>
      <c r="D203" s="182"/>
      <c r="E203" s="183" t="s">
        <v>94</v>
      </c>
      <c r="F203" s="182"/>
      <c r="G203" s="184">
        <f>G207+G211</f>
        <v>0</v>
      </c>
      <c r="H203" s="184"/>
      <c r="I203" s="184"/>
      <c r="J203" s="184">
        <f>J207+J211</f>
        <v>0</v>
      </c>
      <c r="K203" s="184"/>
      <c r="L203" s="184"/>
      <c r="M203" s="184">
        <f>M207+M211</f>
        <v>0</v>
      </c>
      <c r="N203" s="184"/>
      <c r="O203" s="184"/>
      <c r="P203" s="184">
        <f>P207+P211</f>
        <v>0</v>
      </c>
      <c r="Q203" s="184"/>
      <c r="R203" s="184"/>
      <c r="S203" s="184">
        <f>S207+S211</f>
        <v>0</v>
      </c>
      <c r="T203" s="181"/>
      <c r="W203" s="147"/>
    </row>
    <row r="204" spans="2:24" hidden="1" x14ac:dyDescent="0.15">
      <c r="C204" s="181"/>
      <c r="D204" s="182"/>
      <c r="E204" s="183" t="s">
        <v>95</v>
      </c>
      <c r="F204" s="182"/>
      <c r="G204" s="184">
        <f>G208+G212</f>
        <v>0</v>
      </c>
      <c r="H204" s="184"/>
      <c r="I204" s="184"/>
      <c r="J204" s="184">
        <f>J208+J212</f>
        <v>0</v>
      </c>
      <c r="K204" s="184"/>
      <c r="L204" s="184"/>
      <c r="M204" s="184">
        <f>M208+M212</f>
        <v>0</v>
      </c>
      <c r="N204" s="184"/>
      <c r="O204" s="184"/>
      <c r="P204" s="184">
        <f>P208+P212</f>
        <v>0</v>
      </c>
      <c r="Q204" s="184"/>
      <c r="R204" s="184"/>
      <c r="S204" s="184">
        <f>S208+S212</f>
        <v>0</v>
      </c>
      <c r="T204" s="181"/>
      <c r="W204" s="147"/>
    </row>
    <row r="205" spans="2:24" hidden="1" x14ac:dyDescent="0.15">
      <c r="C205" s="181"/>
      <c r="D205" s="182"/>
      <c r="E205" s="183"/>
      <c r="F205" s="182"/>
      <c r="G205" s="184"/>
      <c r="H205" s="184"/>
      <c r="I205" s="184"/>
      <c r="J205" s="184"/>
      <c r="K205" s="184"/>
      <c r="L205" s="184"/>
      <c r="M205" s="184"/>
      <c r="N205" s="184"/>
      <c r="O205" s="184"/>
      <c r="P205" s="184"/>
      <c r="Q205" s="184"/>
      <c r="R205" s="184"/>
      <c r="S205" s="184"/>
      <c r="T205" s="181"/>
      <c r="W205" s="147"/>
    </row>
    <row r="206" spans="2:24" s="133" customFormat="1" hidden="1" x14ac:dyDescent="0.15">
      <c r="B206" s="111"/>
      <c r="C206" s="181"/>
      <c r="D206" s="182"/>
      <c r="E206" s="183" t="s">
        <v>93</v>
      </c>
      <c r="F206" s="182"/>
      <c r="G206" s="184">
        <f>G184</f>
        <v>0</v>
      </c>
      <c r="H206" s="184"/>
      <c r="I206" s="184"/>
      <c r="J206" s="184">
        <f>J184</f>
        <v>0</v>
      </c>
      <c r="K206" s="184"/>
      <c r="L206" s="184"/>
      <c r="M206" s="184">
        <f>M184</f>
        <v>0</v>
      </c>
      <c r="N206" s="184"/>
      <c r="O206" s="184"/>
      <c r="P206" s="184">
        <f>P184</f>
        <v>0</v>
      </c>
      <c r="Q206" s="184"/>
      <c r="R206" s="184"/>
      <c r="S206" s="184">
        <f>S184</f>
        <v>0</v>
      </c>
      <c r="T206" s="181"/>
      <c r="U206" s="111"/>
      <c r="W206" s="147"/>
    </row>
    <row r="207" spans="2:24" hidden="1" x14ac:dyDescent="0.15">
      <c r="C207" s="181"/>
      <c r="D207" s="182"/>
      <c r="E207" s="183" t="s">
        <v>96</v>
      </c>
      <c r="F207" s="182"/>
      <c r="G207" s="184">
        <f>G196</f>
        <v>0</v>
      </c>
      <c r="H207" s="184"/>
      <c r="I207" s="184"/>
      <c r="J207" s="184">
        <f>J196</f>
        <v>0</v>
      </c>
      <c r="K207" s="184"/>
      <c r="L207" s="184"/>
      <c r="M207" s="184">
        <f>M196</f>
        <v>0</v>
      </c>
      <c r="N207" s="184"/>
      <c r="O207" s="184"/>
      <c r="P207" s="184">
        <f>P196</f>
        <v>0</v>
      </c>
      <c r="Q207" s="184"/>
      <c r="R207" s="184"/>
      <c r="S207" s="184">
        <f>S196</f>
        <v>0</v>
      </c>
      <c r="T207" s="181"/>
      <c r="W207" s="147"/>
    </row>
    <row r="208" spans="2:24" hidden="1" x14ac:dyDescent="0.15">
      <c r="C208" s="181"/>
      <c r="D208" s="182"/>
      <c r="E208" s="183" t="s">
        <v>97</v>
      </c>
      <c r="F208" s="182"/>
      <c r="G208" s="184">
        <f>G184</f>
        <v>0</v>
      </c>
      <c r="H208" s="184"/>
      <c r="I208" s="184"/>
      <c r="J208" s="184">
        <f>J184</f>
        <v>0</v>
      </c>
      <c r="K208" s="184"/>
      <c r="L208" s="184"/>
      <c r="M208" s="184">
        <f>M184</f>
        <v>0</v>
      </c>
      <c r="N208" s="184"/>
      <c r="O208" s="184"/>
      <c r="P208" s="184">
        <f>P184</f>
        <v>0</v>
      </c>
      <c r="Q208" s="184"/>
      <c r="R208" s="184"/>
      <c r="S208" s="184">
        <f>S184</f>
        <v>0</v>
      </c>
      <c r="T208" s="181"/>
      <c r="W208" s="147"/>
    </row>
    <row r="209" spans="1:23" hidden="1" x14ac:dyDescent="0.15">
      <c r="C209" s="181"/>
      <c r="D209" s="182"/>
      <c r="E209" s="183"/>
      <c r="F209" s="182"/>
      <c r="G209" s="184"/>
      <c r="H209" s="184"/>
      <c r="I209" s="184"/>
      <c r="J209" s="184"/>
      <c r="K209" s="184"/>
      <c r="L209" s="184"/>
      <c r="M209" s="184"/>
      <c r="N209" s="184"/>
      <c r="O209" s="184"/>
      <c r="P209" s="184"/>
      <c r="Q209" s="184"/>
      <c r="R209" s="184"/>
      <c r="S209" s="184"/>
      <c r="T209" s="181"/>
      <c r="W209" s="147"/>
    </row>
    <row r="210" spans="1:23" s="133" customFormat="1" hidden="1" x14ac:dyDescent="0.15">
      <c r="B210" s="111"/>
      <c r="C210" s="181"/>
      <c r="D210" s="182"/>
      <c r="E210" s="183" t="s">
        <v>93</v>
      </c>
      <c r="F210" s="182"/>
      <c r="G210" s="184">
        <f>G128</f>
        <v>0</v>
      </c>
      <c r="H210" s="184"/>
      <c r="I210" s="184"/>
      <c r="J210" s="184">
        <f>J128</f>
        <v>0</v>
      </c>
      <c r="K210" s="184"/>
      <c r="L210" s="184"/>
      <c r="M210" s="184">
        <f>M128</f>
        <v>0</v>
      </c>
      <c r="N210" s="184"/>
      <c r="O210" s="184"/>
      <c r="P210" s="184">
        <f>P128</f>
        <v>0</v>
      </c>
      <c r="Q210" s="184"/>
      <c r="R210" s="184"/>
      <c r="S210" s="184">
        <f>S128</f>
        <v>0</v>
      </c>
      <c r="T210" s="181"/>
      <c r="U210" s="111"/>
      <c r="W210" s="147"/>
    </row>
    <row r="211" spans="1:23" hidden="1" x14ac:dyDescent="0.15">
      <c r="C211" s="181"/>
      <c r="D211" s="182"/>
      <c r="E211" s="183" t="s">
        <v>98</v>
      </c>
      <c r="F211" s="182"/>
      <c r="G211" s="184">
        <v>0</v>
      </c>
      <c r="H211" s="184"/>
      <c r="I211" s="184"/>
      <c r="J211" s="184">
        <v>0</v>
      </c>
      <c r="K211" s="184"/>
      <c r="L211" s="184"/>
      <c r="M211" s="184">
        <v>0</v>
      </c>
      <c r="N211" s="184"/>
      <c r="O211" s="184"/>
      <c r="P211" s="184">
        <v>0</v>
      </c>
      <c r="Q211" s="184"/>
      <c r="R211" s="184"/>
      <c r="S211" s="184">
        <v>0</v>
      </c>
      <c r="T211" s="181"/>
      <c r="W211" s="147"/>
    </row>
    <row r="212" spans="1:23" hidden="1" x14ac:dyDescent="0.15">
      <c r="C212" s="181"/>
      <c r="D212" s="182"/>
      <c r="E212" s="183" t="s">
        <v>99</v>
      </c>
      <c r="F212" s="182"/>
      <c r="G212" s="184">
        <v>0</v>
      </c>
      <c r="H212" s="184"/>
      <c r="I212" s="184"/>
      <c r="J212" s="184">
        <v>0</v>
      </c>
      <c r="K212" s="184"/>
      <c r="L212" s="184"/>
      <c r="M212" s="184">
        <v>0</v>
      </c>
      <c r="N212" s="184"/>
      <c r="O212" s="184"/>
      <c r="P212" s="184">
        <v>0</v>
      </c>
      <c r="Q212" s="184"/>
      <c r="R212" s="184"/>
      <c r="S212" s="184">
        <v>0</v>
      </c>
      <c r="T212" s="181"/>
      <c r="W212" s="147"/>
    </row>
    <row r="213" spans="1:23" hidden="1" x14ac:dyDescent="0.15">
      <c r="C213" s="181"/>
      <c r="D213" s="182"/>
      <c r="E213" s="183"/>
      <c r="F213" s="182"/>
      <c r="G213" s="184"/>
      <c r="H213" s="184"/>
      <c r="I213" s="184"/>
      <c r="J213" s="184"/>
      <c r="K213" s="184"/>
      <c r="L213" s="184"/>
      <c r="M213" s="184"/>
      <c r="N213" s="184"/>
      <c r="O213" s="184"/>
      <c r="P213" s="184"/>
      <c r="Q213" s="184"/>
      <c r="R213" s="184"/>
      <c r="S213" s="184"/>
      <c r="T213" s="181"/>
      <c r="W213" s="147"/>
    </row>
    <row r="214" spans="1:23" hidden="1" x14ac:dyDescent="0.15">
      <c r="C214" s="181"/>
      <c r="D214" s="182"/>
      <c r="E214" s="183" t="s">
        <v>61</v>
      </c>
      <c r="F214" s="182"/>
      <c r="G214" s="184" t="str">
        <f>IF(G69=1,ROUNDDOWN(G202-ROUNDUP(G202*(12-G81)/12,0)+G203-ROUNDUP(G203*(12-G79)/12,0)+G204-ROUNDUP(G204*(12-G80)/12,0),-2),"")</f>
        <v/>
      </c>
      <c r="H214" s="184"/>
      <c r="I214" s="184"/>
      <c r="J214" s="184" t="str">
        <f>IF(J69=1,ROUNDDOWN(J202-ROUNDUP(J202*(12-J81)/12,0)+J203-ROUNDUP(J203*(12-J79)/12,0)+J204-ROUNDUP(J204*(12-J80)/12,0),-2),"")</f>
        <v/>
      </c>
      <c r="K214" s="184"/>
      <c r="L214" s="184"/>
      <c r="M214" s="184" t="str">
        <f>IF(M69=1,ROUNDDOWN(M202-ROUNDUP(M202*(12-M81)/12,0)+M203-ROUNDUP(M203*(12-M79)/12,0)+M204-ROUNDUP(M204*(12-M80)/12,0),-2),"")</f>
        <v/>
      </c>
      <c r="N214" s="184"/>
      <c r="O214" s="184"/>
      <c r="P214" s="184" t="str">
        <f>IF(P69=1,ROUNDDOWN(P202-ROUNDUP(P202*(12-P81)/12,0)+P203-ROUNDUP(P203*(12-P79)/12,0)+P204-ROUNDUP(P204*(12-P80)/12,0),-2),"")</f>
        <v/>
      </c>
      <c r="Q214" s="184"/>
      <c r="R214" s="184"/>
      <c r="S214" s="184" t="str">
        <f>IF(S69=1,ROUNDDOWN(S202-ROUNDUP(S202*(12-S81)/12,0)+S203-ROUNDUP(S203*(12-S79)/12,0)+S204-ROUNDUP(S204*(12-S80)/12,0),-2),"")</f>
        <v/>
      </c>
      <c r="T214" s="181"/>
      <c r="W214" s="147"/>
    </row>
    <row r="215" spans="1:23" s="133" customFormat="1" ht="3.75" customHeight="1" thickBot="1" x14ac:dyDescent="0.2">
      <c r="B215" s="111"/>
      <c r="D215" s="54"/>
      <c r="E215" s="205"/>
      <c r="F215" s="54"/>
      <c r="G215" s="99"/>
      <c r="H215" s="99"/>
      <c r="I215" s="99"/>
      <c r="J215" s="99"/>
      <c r="K215" s="99"/>
      <c r="L215" s="99"/>
      <c r="M215" s="99"/>
      <c r="N215" s="99"/>
      <c r="O215" s="99"/>
      <c r="P215" s="99"/>
      <c r="Q215" s="99"/>
      <c r="R215" s="99"/>
      <c r="S215" s="99"/>
      <c r="W215" s="147"/>
    </row>
    <row r="216" spans="1:23" ht="16.5" customHeight="1" x14ac:dyDescent="0.15">
      <c r="B216" s="206" t="s">
        <v>153</v>
      </c>
      <c r="C216" s="207"/>
      <c r="D216" s="207"/>
      <c r="E216" s="207"/>
      <c r="F216" s="207"/>
      <c r="G216" s="207"/>
      <c r="H216" s="207"/>
      <c r="I216" s="207"/>
      <c r="J216" s="207"/>
      <c r="K216" s="207"/>
      <c r="L216" s="207"/>
      <c r="M216" s="207"/>
      <c r="N216" s="207"/>
      <c r="O216" s="207"/>
      <c r="P216" s="207"/>
      <c r="Q216" s="207"/>
      <c r="R216" s="207"/>
      <c r="S216" s="207"/>
      <c r="T216" s="207"/>
      <c r="U216" s="208"/>
      <c r="W216" s="147"/>
    </row>
    <row r="217" spans="1:23" ht="16.5" customHeight="1" x14ac:dyDescent="0.15">
      <c r="B217" s="209"/>
      <c r="C217" s="210"/>
      <c r="D217" s="210"/>
      <c r="E217" s="210"/>
      <c r="F217" s="210"/>
      <c r="G217" s="210"/>
      <c r="H217" s="210"/>
      <c r="I217" s="210"/>
      <c r="J217" s="210"/>
      <c r="K217" s="210"/>
      <c r="L217" s="210"/>
      <c r="M217" s="210"/>
      <c r="N217" s="210"/>
      <c r="O217" s="210"/>
      <c r="P217" s="210"/>
      <c r="Q217" s="210"/>
      <c r="R217" s="210"/>
      <c r="S217" s="210"/>
      <c r="T217" s="210"/>
      <c r="U217" s="211"/>
      <c r="W217" s="147"/>
    </row>
    <row r="218" spans="1:23" ht="16.5" customHeight="1" thickBot="1" x14ac:dyDescent="0.2">
      <c r="B218" s="212"/>
      <c r="C218" s="213"/>
      <c r="D218" s="213"/>
      <c r="E218" s="213"/>
      <c r="F218" s="213"/>
      <c r="G218" s="213"/>
      <c r="H218" s="213"/>
      <c r="I218" s="213"/>
      <c r="J218" s="213"/>
      <c r="K218" s="213"/>
      <c r="L218" s="213"/>
      <c r="M218" s="213"/>
      <c r="N218" s="213"/>
      <c r="O218" s="213"/>
      <c r="P218" s="213"/>
      <c r="Q218" s="213"/>
      <c r="R218" s="213"/>
      <c r="S218" s="213"/>
      <c r="T218" s="213"/>
      <c r="U218" s="214"/>
      <c r="W218" s="147"/>
    </row>
    <row r="219" spans="1:23" ht="7.5" customHeight="1" x14ac:dyDescent="0.15">
      <c r="W219" s="147"/>
    </row>
    <row r="220" spans="1:23" ht="3" customHeight="1" x14ac:dyDescent="0.15">
      <c r="A220" s="141"/>
      <c r="B220" s="141"/>
      <c r="C220" s="141"/>
      <c r="D220" s="142"/>
      <c r="E220" s="143"/>
      <c r="F220" s="142"/>
      <c r="G220" s="141"/>
      <c r="H220" s="141"/>
      <c r="I220" s="141"/>
      <c r="J220" s="141"/>
      <c r="K220" s="141"/>
      <c r="L220" s="141"/>
      <c r="M220" s="141"/>
      <c r="N220" s="141"/>
      <c r="O220" s="141"/>
      <c r="P220" s="141"/>
      <c r="Q220" s="141"/>
      <c r="R220" s="141"/>
      <c r="S220" s="141"/>
      <c r="T220" s="141"/>
      <c r="U220" s="141"/>
      <c r="V220" s="141"/>
      <c r="W220" s="147"/>
    </row>
  </sheetData>
  <sheetProtection algorithmName="SHA-512" hashValue="c1VqCRpsM0afCc5JdwzKchDE1xsNDiAkBAXo600haKd8PpvvQw71i4FBpfyB2bUuAgKdtFvMv/zli7oxT+MISw==" saltValue="PKP140J0aClibz/UknYLuQ==" spinCount="100000" sheet="1" objects="1" scenarios="1" selectLockedCells="1"/>
  <mergeCells count="7">
    <mergeCell ref="B216:U218"/>
    <mergeCell ref="C58:T58"/>
    <mergeCell ref="C54:T54"/>
    <mergeCell ref="C12:S12"/>
    <mergeCell ref="C16:R16"/>
    <mergeCell ref="C34:S34"/>
    <mergeCell ref="F18:I18"/>
  </mergeCells>
  <phoneticPr fontId="2"/>
  <conditionalFormatting sqref="G46 G86:G88 G91:G93 G96:G98 G100:G102 G104 G56 G60">
    <cfRule type="expression" dxfId="14" priority="10">
      <formula>$G$69=0</formula>
    </cfRule>
  </conditionalFormatting>
  <conditionalFormatting sqref="G56 G60 G36 G38 G40">
    <cfRule type="expression" dxfId="13" priority="166">
      <formula>$G$14=""</formula>
    </cfRule>
  </conditionalFormatting>
  <conditionalFormatting sqref="J56 J60 J36 J38 J40">
    <cfRule type="expression" dxfId="12" priority="66">
      <formula>$J$14=""</formula>
    </cfRule>
  </conditionalFormatting>
  <conditionalFormatting sqref="M56 M60 M36 M38 M40">
    <cfRule type="expression" dxfId="11" priority="13">
      <formula>$M$14=""</formula>
    </cfRule>
  </conditionalFormatting>
  <conditionalFormatting sqref="P56 P60 P36 P38 P40">
    <cfRule type="expression" dxfId="10" priority="12">
      <formula>$P$14=""</formula>
    </cfRule>
  </conditionalFormatting>
  <conditionalFormatting sqref="S56 S60 S36 S38 S40">
    <cfRule type="expression" dxfId="9" priority="11">
      <formula>$S$14=""</formula>
    </cfRule>
  </conditionalFormatting>
  <conditionalFormatting sqref="J46 J86:J88 J91:J93 J96:J98 J100:J102 J104">
    <cfRule type="expression" dxfId="8" priority="9">
      <formula>$J$69=0</formula>
    </cfRule>
  </conditionalFormatting>
  <conditionalFormatting sqref="M46 M86:M88 M91:M93 M96:M98 M100:M102 M104">
    <cfRule type="expression" dxfId="7" priority="8">
      <formula>$M$69=0</formula>
    </cfRule>
  </conditionalFormatting>
  <conditionalFormatting sqref="P46 P86:P88 P91:P93 P96:P98 P100:P102 P104">
    <cfRule type="expression" dxfId="6" priority="7">
      <formula>$P$69=0</formula>
    </cfRule>
  </conditionalFormatting>
  <conditionalFormatting sqref="S46 S86:S88 S91:S93 S96:S98 S100:S102 S104">
    <cfRule type="expression" dxfId="5" priority="6">
      <formula>$S$69=0</formula>
    </cfRule>
  </conditionalFormatting>
  <conditionalFormatting sqref="G87:G88 G92:G93 G97:G98 G101:G102">
    <cfRule type="expression" dxfId="4" priority="5">
      <formula>$G$144=0</formula>
    </cfRule>
  </conditionalFormatting>
  <conditionalFormatting sqref="J87:J88 J92:J93 J97:J98 J101:J102">
    <cfRule type="expression" dxfId="3" priority="4">
      <formula>$J$144=0</formula>
    </cfRule>
  </conditionalFormatting>
  <conditionalFormatting sqref="M87:M88 M92:M93 M97:M98 M101:M102">
    <cfRule type="expression" dxfId="2" priority="3">
      <formula>$M$144=0</formula>
    </cfRule>
  </conditionalFormatting>
  <conditionalFormatting sqref="P87:P88 P92:P93 P97:P98 P101:P102">
    <cfRule type="expression" dxfId="1" priority="2">
      <formula>$P$144=0</formula>
    </cfRule>
  </conditionalFormatting>
  <conditionalFormatting sqref="S87:S88 S92:S93 S97:S98 S101:S102">
    <cfRule type="expression" dxfId="0" priority="1">
      <formula>$S$144=0</formula>
    </cfRule>
  </conditionalFormatting>
  <dataValidations count="4">
    <dataValidation type="whole" imeMode="off" operator="greaterThanOrEqual" allowBlank="1" showInputMessage="1" showErrorMessage="1" error="正しい年齢を入力してください。" sqref="G14 J14 M14 P14 S14">
      <formula1>0</formula1>
    </dataValidation>
    <dataValidation type="whole" imeMode="off" operator="greaterThanOrEqual" allowBlank="1" showInputMessage="1" showErrorMessage="1" error="正しい金額を入力してください。" sqref="G36 G38 P38 S38 J38 J36 M36 M38 S36 P36">
      <formula1>0</formula1>
    </dataValidation>
    <dataValidation type="date" imeMode="off" allowBlank="1" showInputMessage="1" showErrorMessage="1" error="正しい日付を入力してください。_x000a_例：2018/4/1_x000a_" sqref="G56 G60 J60 J56 M56 M60 P60 P56 S56 S60">
      <formula1>39539</formula1>
      <formula2>54789</formula2>
    </dataValidation>
    <dataValidation type="whole" imeMode="off" operator="greaterThanOrEqual" allowBlank="1" showInputMessage="1" showErrorMessage="1" error="正しい金額を入力してください。" sqref="G40 J40 M40 P40 S40">
      <formula1>-10000000000</formula1>
    </dataValidation>
  </dataValidations>
  <pageMargins left="0.59055118110236227" right="0.51181102362204722" top="0.55118110236220474" bottom="0.55118110236220474" header="0.31496062992125984" footer="0.31496062992125984"/>
  <pageSetup paperSize="9" scale="26" orientation="portrait" r:id="rId1"/>
  <ignoredErrors>
    <ignoredError sqref="G121 G128 J128 M128 P128 S128 J121 M121 P121 S121" formula="1"/>
  </ignoredErrors>
  <drawing r:id="rId2"/>
  <legacyDrawing r:id="rId3"/>
  <controls>
    <mc:AlternateContent xmlns:mc="http://schemas.openxmlformats.org/markup-compatibility/2006">
      <mc:Choice Requires="x14">
        <control shapeId="3172" r:id="rId4" name="印刷">
          <controlPr defaultSize="0" print="0" autoLine="0" r:id="rId5">
            <anchor>
              <from>
                <xdr:col>18</xdr:col>
                <xdr:colOff>238125</xdr:colOff>
                <xdr:row>4</xdr:row>
                <xdr:rowOff>133350</xdr:rowOff>
              </from>
              <to>
                <xdr:col>20</xdr:col>
                <xdr:colOff>76200</xdr:colOff>
                <xdr:row>6</xdr:row>
                <xdr:rowOff>142875</xdr:rowOff>
              </to>
            </anchor>
          </controlPr>
        </control>
      </mc:Choice>
      <mc:Fallback>
        <control shapeId="3172" r:id="rId4" name="印刷"/>
      </mc:Fallback>
    </mc:AlternateContent>
    <mc:AlternateContent xmlns:mc="http://schemas.openxmlformats.org/markup-compatibility/2006">
      <mc:Choice Requires="x14">
        <control shapeId="3158" r:id="rId6" name="やりなおし">
          <controlPr defaultSize="0" print="0" autoLine="0" r:id="rId7">
            <anchor>
              <from>
                <xdr:col>15</xdr:col>
                <xdr:colOff>457200</xdr:colOff>
                <xdr:row>4</xdr:row>
                <xdr:rowOff>133350</xdr:rowOff>
              </from>
              <to>
                <xdr:col>18</xdr:col>
                <xdr:colOff>200025</xdr:colOff>
                <xdr:row>6</xdr:row>
                <xdr:rowOff>142875</xdr:rowOff>
              </to>
            </anchor>
          </controlPr>
        </control>
      </mc:Choice>
      <mc:Fallback>
        <control shapeId="3158" r:id="rId6" name="やりなおし"/>
      </mc:Fallback>
    </mc:AlternateContent>
    <mc:AlternateContent xmlns:mc="http://schemas.openxmlformats.org/markup-compatibility/2006">
      <mc:Choice Requires="x14">
        <control shapeId="3170" r:id="rId8" name="Option Button 98">
          <controlPr defaultSize="0" autoFill="0" autoLine="0" autoPict="0">
            <anchor moveWithCells="1">
              <from>
                <xdr:col>6</xdr:col>
                <xdr:colOff>28575</xdr:colOff>
                <xdr:row>17</xdr:row>
                <xdr:rowOff>85725</xdr:rowOff>
              </from>
              <to>
                <xdr:col>6</xdr:col>
                <xdr:colOff>600075</xdr:colOff>
                <xdr:row>17</xdr:row>
                <xdr:rowOff>333375</xdr:rowOff>
              </to>
            </anchor>
          </controlPr>
        </control>
      </mc:Choice>
    </mc:AlternateContent>
    <mc:AlternateContent xmlns:mc="http://schemas.openxmlformats.org/markup-compatibility/2006">
      <mc:Choice Requires="x14">
        <control shapeId="3171" r:id="rId9" name="Option Button 99">
          <controlPr defaultSize="0" autoFill="0" autoLine="0" autoPict="0">
            <anchor moveWithCells="1">
              <from>
                <xdr:col>6</xdr:col>
                <xdr:colOff>590550</xdr:colOff>
                <xdr:row>17</xdr:row>
                <xdr:rowOff>85725</xdr:rowOff>
              </from>
              <to>
                <xdr:col>7</xdr:col>
                <xdr:colOff>66675</xdr:colOff>
                <xdr:row>17</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H56"/>
  <sheetViews>
    <sheetView showGridLines="0" showRowColHeaders="0" workbookViewId="0"/>
  </sheetViews>
  <sheetFormatPr defaultColWidth="9" defaultRowHeight="13.5" x14ac:dyDescent="0.15"/>
  <cols>
    <col min="1" max="1" width="9" style="3"/>
    <col min="2" max="2" width="23.875" style="3" bestFit="1" customWidth="1"/>
    <col min="3" max="3" width="19.75" style="3" bestFit="1" customWidth="1"/>
    <col min="4" max="5" width="11" style="3" bestFit="1" customWidth="1"/>
    <col min="6" max="6" width="5.5" style="3" bestFit="1" customWidth="1"/>
    <col min="7" max="7" width="9.875" style="3" bestFit="1" customWidth="1"/>
    <col min="8" max="8" width="3.5" style="3" bestFit="1" customWidth="1"/>
    <col min="9" max="16384" width="9" style="3"/>
  </cols>
  <sheetData>
    <row r="3" spans="2:5" x14ac:dyDescent="0.15">
      <c r="B3" s="3" t="s">
        <v>154</v>
      </c>
    </row>
    <row r="4" spans="2:5" x14ac:dyDescent="0.15">
      <c r="B4" s="3" t="s">
        <v>155</v>
      </c>
    </row>
    <row r="9" spans="2:5" x14ac:dyDescent="0.15">
      <c r="C9" s="129" t="s">
        <v>87</v>
      </c>
      <c r="D9" s="130" t="s">
        <v>88</v>
      </c>
      <c r="E9" s="130" t="s">
        <v>89</v>
      </c>
    </row>
    <row r="10" spans="2:5" x14ac:dyDescent="0.15">
      <c r="B10" s="5" t="s">
        <v>70</v>
      </c>
      <c r="C10" s="95">
        <v>43191</v>
      </c>
      <c r="D10" s="131">
        <v>43556</v>
      </c>
      <c r="E10" s="131">
        <v>49714</v>
      </c>
    </row>
    <row r="12" spans="2:5" x14ac:dyDescent="0.15">
      <c r="B12" s="5" t="s">
        <v>38</v>
      </c>
      <c r="C12" s="7">
        <v>620000</v>
      </c>
    </row>
    <row r="15" spans="2:5" x14ac:dyDescent="0.15">
      <c r="B15" s="5" t="s">
        <v>20</v>
      </c>
      <c r="C15" s="7">
        <v>330000</v>
      </c>
    </row>
    <row r="17" spans="2:8" x14ac:dyDescent="0.15">
      <c r="B17" s="5" t="s">
        <v>21</v>
      </c>
      <c r="C17" s="7">
        <v>150000</v>
      </c>
    </row>
    <row r="19" spans="2:8" x14ac:dyDescent="0.15">
      <c r="B19" s="8" t="s">
        <v>3</v>
      </c>
      <c r="C19" s="23"/>
      <c r="D19" s="10"/>
      <c r="E19" s="24"/>
      <c r="F19" s="9"/>
      <c r="G19" s="11"/>
    </row>
    <row r="20" spans="2:8" x14ac:dyDescent="0.15">
      <c r="B20" s="12" t="s">
        <v>4</v>
      </c>
      <c r="C20" s="26">
        <v>0</v>
      </c>
      <c r="D20" s="13">
        <v>0</v>
      </c>
      <c r="E20" s="14">
        <v>700000</v>
      </c>
      <c r="F20" s="30"/>
      <c r="G20" s="28">
        <v>0</v>
      </c>
      <c r="H20" s="15">
        <v>1</v>
      </c>
    </row>
    <row r="21" spans="2:8" x14ac:dyDescent="0.15">
      <c r="B21" s="12" t="s">
        <v>5</v>
      </c>
      <c r="C21" s="26" t="s">
        <v>6</v>
      </c>
      <c r="D21" s="13">
        <v>700001</v>
      </c>
      <c r="E21" s="14">
        <v>1299999</v>
      </c>
      <c r="F21" s="30"/>
      <c r="G21" s="28">
        <v>700000</v>
      </c>
      <c r="H21" s="15">
        <v>2</v>
      </c>
    </row>
    <row r="22" spans="2:8" x14ac:dyDescent="0.15">
      <c r="B22" s="12" t="s">
        <v>7</v>
      </c>
      <c r="C22" s="26" t="s">
        <v>8</v>
      </c>
      <c r="D22" s="13">
        <v>1300000</v>
      </c>
      <c r="E22" s="14">
        <v>4099999</v>
      </c>
      <c r="F22" s="30">
        <v>0.75</v>
      </c>
      <c r="G22" s="28">
        <v>375000</v>
      </c>
      <c r="H22" s="15">
        <v>3</v>
      </c>
    </row>
    <row r="23" spans="2:8" x14ac:dyDescent="0.15">
      <c r="B23" s="12" t="s">
        <v>9</v>
      </c>
      <c r="C23" s="26" t="s">
        <v>10</v>
      </c>
      <c r="D23" s="13">
        <v>4100000</v>
      </c>
      <c r="E23" s="14">
        <v>7699999</v>
      </c>
      <c r="F23" s="30">
        <v>0.85</v>
      </c>
      <c r="G23" s="28">
        <v>785000</v>
      </c>
      <c r="H23" s="15">
        <v>4</v>
      </c>
    </row>
    <row r="24" spans="2:8" x14ac:dyDescent="0.15">
      <c r="B24" s="16" t="s">
        <v>11</v>
      </c>
      <c r="C24" s="27" t="s">
        <v>12</v>
      </c>
      <c r="D24" s="17">
        <v>7700000</v>
      </c>
      <c r="E24" s="18"/>
      <c r="F24" s="31">
        <v>0.95</v>
      </c>
      <c r="G24" s="29">
        <v>1555000</v>
      </c>
      <c r="H24" s="15">
        <v>5</v>
      </c>
    </row>
    <row r="25" spans="2:8" x14ac:dyDescent="0.15">
      <c r="B25" s="4"/>
      <c r="C25" s="4"/>
      <c r="D25" s="2"/>
      <c r="E25" s="2"/>
      <c r="G25" s="1"/>
    </row>
    <row r="26" spans="2:8" x14ac:dyDescent="0.15">
      <c r="B26" s="8" t="s">
        <v>13</v>
      </c>
      <c r="C26" s="23"/>
      <c r="D26" s="10"/>
      <c r="E26" s="24"/>
      <c r="F26" s="9"/>
      <c r="G26" s="11"/>
    </row>
    <row r="27" spans="2:8" x14ac:dyDescent="0.15">
      <c r="B27" s="12" t="s">
        <v>14</v>
      </c>
      <c r="C27" s="26">
        <v>0</v>
      </c>
      <c r="D27" s="13">
        <v>0</v>
      </c>
      <c r="E27" s="14">
        <v>1200000</v>
      </c>
      <c r="F27" s="30"/>
      <c r="G27" s="28">
        <v>0</v>
      </c>
      <c r="H27" s="15">
        <v>6</v>
      </c>
    </row>
    <row r="28" spans="2:8" x14ac:dyDescent="0.15">
      <c r="B28" s="12" t="s">
        <v>15</v>
      </c>
      <c r="C28" s="26" t="s">
        <v>16</v>
      </c>
      <c r="D28" s="13">
        <v>1200001</v>
      </c>
      <c r="E28" s="14">
        <v>3299999</v>
      </c>
      <c r="F28" s="30"/>
      <c r="G28" s="28">
        <v>1200000</v>
      </c>
      <c r="H28" s="15">
        <v>7</v>
      </c>
    </row>
    <row r="29" spans="2:8" x14ac:dyDescent="0.15">
      <c r="B29" s="12" t="s">
        <v>17</v>
      </c>
      <c r="C29" s="26" t="s">
        <v>8</v>
      </c>
      <c r="D29" s="13">
        <v>3300000</v>
      </c>
      <c r="E29" s="14">
        <v>4099999</v>
      </c>
      <c r="F29" s="30">
        <v>0.75</v>
      </c>
      <c r="G29" s="28">
        <v>375000</v>
      </c>
      <c r="H29" s="15">
        <v>8</v>
      </c>
    </row>
    <row r="30" spans="2:8" x14ac:dyDescent="0.15">
      <c r="B30" s="12" t="s">
        <v>9</v>
      </c>
      <c r="C30" s="26" t="s">
        <v>10</v>
      </c>
      <c r="D30" s="13">
        <v>4100000</v>
      </c>
      <c r="E30" s="14">
        <v>7699999</v>
      </c>
      <c r="F30" s="30">
        <v>0.85</v>
      </c>
      <c r="G30" s="28">
        <v>785000</v>
      </c>
      <c r="H30" s="15">
        <v>9</v>
      </c>
    </row>
    <row r="31" spans="2:8" x14ac:dyDescent="0.15">
      <c r="B31" s="16" t="s">
        <v>11</v>
      </c>
      <c r="C31" s="27" t="s">
        <v>12</v>
      </c>
      <c r="D31" s="17">
        <v>7700000</v>
      </c>
      <c r="E31" s="18"/>
      <c r="F31" s="31">
        <v>0.95</v>
      </c>
      <c r="G31" s="29">
        <v>1555000</v>
      </c>
      <c r="H31" s="15">
        <v>10</v>
      </c>
    </row>
    <row r="32" spans="2:8" x14ac:dyDescent="0.15">
      <c r="D32" s="1"/>
      <c r="E32" s="1"/>
      <c r="G32" s="1"/>
    </row>
    <row r="33" spans="2:8" x14ac:dyDescent="0.15">
      <c r="B33" s="25" t="s">
        <v>146</v>
      </c>
      <c r="C33" s="9"/>
      <c r="D33" s="24"/>
      <c r="E33" s="24"/>
      <c r="F33" s="9"/>
      <c r="G33" s="11"/>
      <c r="H33" s="129"/>
    </row>
    <row r="34" spans="2:8" x14ac:dyDescent="0.15">
      <c r="B34" s="20"/>
      <c r="C34" s="15"/>
      <c r="D34" s="21"/>
      <c r="E34" s="83">
        <v>1618999</v>
      </c>
      <c r="F34" s="30"/>
      <c r="G34" s="84">
        <v>650000</v>
      </c>
      <c r="H34" s="85">
        <v>1</v>
      </c>
    </row>
    <row r="35" spans="2:8" x14ac:dyDescent="0.15">
      <c r="B35" s="20"/>
      <c r="C35" s="15"/>
      <c r="D35" s="21">
        <v>1619000</v>
      </c>
      <c r="E35" s="21">
        <v>1619999</v>
      </c>
      <c r="F35" s="30"/>
      <c r="G35" s="28">
        <v>969000</v>
      </c>
      <c r="H35" s="15">
        <v>2</v>
      </c>
    </row>
    <row r="36" spans="2:8" x14ac:dyDescent="0.15">
      <c r="B36" s="20"/>
      <c r="C36" s="15"/>
      <c r="D36" s="21">
        <v>1620000</v>
      </c>
      <c r="E36" s="21">
        <v>1621999</v>
      </c>
      <c r="F36" s="30"/>
      <c r="G36" s="28">
        <v>970000</v>
      </c>
      <c r="H36" s="15">
        <v>3</v>
      </c>
    </row>
    <row r="37" spans="2:8" x14ac:dyDescent="0.15">
      <c r="B37" s="20"/>
      <c r="C37" s="15"/>
      <c r="D37" s="21">
        <v>1622000</v>
      </c>
      <c r="E37" s="21">
        <v>1623999</v>
      </c>
      <c r="F37" s="30"/>
      <c r="G37" s="28">
        <v>972000</v>
      </c>
      <c r="H37" s="15">
        <v>4</v>
      </c>
    </row>
    <row r="38" spans="2:8" x14ac:dyDescent="0.15">
      <c r="B38" s="20"/>
      <c r="C38" s="15"/>
      <c r="D38" s="21">
        <v>1624000</v>
      </c>
      <c r="E38" s="21">
        <v>1627999</v>
      </c>
      <c r="F38" s="30"/>
      <c r="G38" s="28">
        <v>974000</v>
      </c>
      <c r="H38" s="15">
        <v>5</v>
      </c>
    </row>
    <row r="39" spans="2:8" x14ac:dyDescent="0.15">
      <c r="B39" s="20"/>
      <c r="C39" s="15"/>
      <c r="D39" s="164">
        <v>1628000</v>
      </c>
      <c r="E39" s="164">
        <v>1799999</v>
      </c>
      <c r="F39" s="165">
        <v>0.6</v>
      </c>
      <c r="G39" s="166">
        <v>0</v>
      </c>
      <c r="H39" s="85">
        <v>6</v>
      </c>
    </row>
    <row r="40" spans="2:8" x14ac:dyDescent="0.15">
      <c r="B40" s="20"/>
      <c r="C40" s="15"/>
      <c r="D40" s="164">
        <v>1800000</v>
      </c>
      <c r="E40" s="164">
        <v>3599999</v>
      </c>
      <c r="F40" s="165">
        <v>0.7</v>
      </c>
      <c r="G40" s="84">
        <v>180000</v>
      </c>
      <c r="H40" s="85">
        <v>7</v>
      </c>
    </row>
    <row r="41" spans="2:8" x14ac:dyDescent="0.15">
      <c r="B41" s="22"/>
      <c r="C41" s="19"/>
      <c r="D41" s="164">
        <v>3600000</v>
      </c>
      <c r="E41" s="164">
        <v>6599999</v>
      </c>
      <c r="F41" s="165">
        <v>0.8</v>
      </c>
      <c r="G41" s="84">
        <v>540000</v>
      </c>
      <c r="H41" s="85">
        <v>8</v>
      </c>
    </row>
    <row r="42" spans="2:8" x14ac:dyDescent="0.15">
      <c r="B42" s="129"/>
      <c r="C42" s="129"/>
      <c r="D42" s="167">
        <v>6600000</v>
      </c>
      <c r="E42" s="2">
        <v>9999999</v>
      </c>
      <c r="F42" s="165">
        <v>0.9</v>
      </c>
      <c r="G42" s="84">
        <v>1200000</v>
      </c>
      <c r="H42" s="85">
        <v>9</v>
      </c>
    </row>
    <row r="43" spans="2:8" x14ac:dyDescent="0.15">
      <c r="B43" s="5" t="s">
        <v>22</v>
      </c>
      <c r="C43" s="6">
        <v>8.7999999999999995E-2</v>
      </c>
      <c r="D43" s="167">
        <v>10000000</v>
      </c>
      <c r="E43" s="168"/>
      <c r="F43" s="168"/>
      <c r="G43" s="169">
        <v>2200000</v>
      </c>
      <c r="H43" s="85">
        <v>10</v>
      </c>
    </row>
    <row r="44" spans="2:8" x14ac:dyDescent="0.15">
      <c r="B44" s="129"/>
      <c r="C44" s="129"/>
      <c r="D44" s="170"/>
      <c r="E44" s="171"/>
      <c r="F44" s="171"/>
      <c r="G44" s="172"/>
      <c r="H44" s="85"/>
    </row>
    <row r="49" spans="2:7" x14ac:dyDescent="0.15">
      <c r="B49" s="8" t="s">
        <v>36</v>
      </c>
      <c r="C49" s="9"/>
      <c r="D49" s="9"/>
      <c r="E49" s="9"/>
      <c r="F49" s="23"/>
      <c r="G49" s="86" t="s">
        <v>63</v>
      </c>
    </row>
    <row r="50" spans="2:7" x14ac:dyDescent="0.15">
      <c r="B50" s="32" t="s">
        <v>23</v>
      </c>
      <c r="C50" s="33"/>
      <c r="D50" s="35">
        <v>45812</v>
      </c>
      <c r="E50" s="36" t="s">
        <v>23</v>
      </c>
      <c r="F50" s="37"/>
    </row>
    <row r="51" spans="2:7" x14ac:dyDescent="0.15">
      <c r="B51" s="20" t="s">
        <v>24</v>
      </c>
      <c r="C51" s="34">
        <v>500000</v>
      </c>
      <c r="D51" s="38">
        <v>36649</v>
      </c>
      <c r="E51" s="30" t="s">
        <v>24</v>
      </c>
      <c r="F51" s="39"/>
      <c r="G51" s="86">
        <v>9163</v>
      </c>
    </row>
    <row r="52" spans="2:7" x14ac:dyDescent="0.15">
      <c r="B52" s="20" t="s">
        <v>25</v>
      </c>
      <c r="C52" s="34">
        <v>275000</v>
      </c>
      <c r="D52" s="38">
        <v>22906</v>
      </c>
      <c r="E52" s="30" t="s">
        <v>25</v>
      </c>
      <c r="F52" s="39"/>
      <c r="G52" s="86">
        <v>22906</v>
      </c>
    </row>
    <row r="53" spans="2:7" x14ac:dyDescent="0.15">
      <c r="B53" s="20" t="s">
        <v>26</v>
      </c>
      <c r="C53" s="34">
        <v>330000</v>
      </c>
      <c r="D53" s="38">
        <v>6871</v>
      </c>
      <c r="E53" s="30" t="s">
        <v>26</v>
      </c>
      <c r="F53" s="39"/>
      <c r="G53" s="86">
        <v>38941</v>
      </c>
    </row>
    <row r="54" spans="2:7" x14ac:dyDescent="0.15">
      <c r="B54" s="20" t="s">
        <v>27</v>
      </c>
      <c r="C54" s="34">
        <v>800000</v>
      </c>
      <c r="D54" s="38">
        <v>4581</v>
      </c>
      <c r="E54" s="30" t="s">
        <v>27</v>
      </c>
      <c r="F54" s="39"/>
      <c r="G54" s="86">
        <v>41231</v>
      </c>
    </row>
    <row r="55" spans="2:7" x14ac:dyDescent="0.15">
      <c r="B55" s="20" t="s">
        <v>27</v>
      </c>
      <c r="C55" s="15">
        <v>0</v>
      </c>
      <c r="D55" s="38">
        <v>4581</v>
      </c>
      <c r="E55" s="30" t="s">
        <v>27</v>
      </c>
      <c r="F55" s="39"/>
      <c r="G55" s="86">
        <v>41231</v>
      </c>
    </row>
    <row r="56" spans="2:7" x14ac:dyDescent="0.15">
      <c r="B56" s="22" t="s">
        <v>28</v>
      </c>
      <c r="C56" s="19"/>
      <c r="D56" s="40">
        <v>22906</v>
      </c>
      <c r="E56" s="31" t="s">
        <v>28</v>
      </c>
      <c r="F56" s="41"/>
    </row>
  </sheetData>
  <sheetProtection algorithmName="SHA-512" hashValue="waAQBTPsvkmm2rJRtnWnMnw15uXlrJLGwgpB/1Sp2JPWumxcFluF2XPZ6pJ3y/EVt9/8rF3srYdM7MwugyJiAQ==" saltValue="yL7Byitfh28xEyHB7Vglnw==" spinCount="100000" sheet="1" objects="1" scenarios="1" selectLockedCells="1"/>
  <phoneticPr fontId="2"/>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vt:lpstr>
      <vt:lpstr>DAT</vt:lpstr>
      <vt:lpstr>計算!Print_Area</vt:lpstr>
    </vt:vector>
  </TitlesOfParts>
  <Manager>吹上システム株式会社</Manager>
  <Company>吹上システム株式会社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和歌山県後期高齢者医療保険料試算</dc:title>
  <dc:creator>吹上システム株式会社</dc:creator>
  <cp:lastModifiedBy>fusou04</cp:lastModifiedBy>
  <cp:lastPrinted>2018-11-29T09:26:11Z</cp:lastPrinted>
  <dcterms:created xsi:type="dcterms:W3CDTF">2018-09-23T10:46:17Z</dcterms:created>
  <dcterms:modified xsi:type="dcterms:W3CDTF">2019-02-20T07:55:10Z</dcterms:modified>
</cp:coreProperties>
</file>