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3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fileSharing readOnlyRecommended="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ork\20210108_hokens\"/>
    </mc:Choice>
  </mc:AlternateContent>
  <workbookProtection workbookAlgorithmName="SHA-512" workbookHashValue="Bi1JeieLLidrjX77PCdD/ylc9UOvxNeI4IEe0YjhdLR5isqz+Tch9fFv+P81hvojLk8zQ7Z13ggD6glMbDdPKA==" workbookSaltValue="ODyX61nzi3h7HdnMHwhMAQ==" workbookSpinCount="100000" lockStructure="1"/>
  <bookViews>
    <workbookView showSheetTabs="0" xWindow="2850" yWindow="75" windowWidth="16125" windowHeight="15390"/>
  </bookViews>
  <sheets>
    <sheet name="TOP" sheetId="6" r:id="rId1"/>
    <sheet name="CAL" sheetId="3" state="hidden" r:id="rId2"/>
    <sheet name="DAT" sheetId="4" state="hidden" r:id="rId3"/>
  </sheets>
  <definedNames>
    <definedName name="_xlnm.Print_Area" localSheetId="1">CAL!$A$1:$AL$119</definedName>
    <definedName name="_xlnm.Print_Area" localSheetId="2">DAT!$A$1:$H$58</definedName>
    <definedName name="_xlnm.Print_Area" localSheetId="0">TOP!$A$1:$V$83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8" i="3" l="1"/>
  <c r="P38" i="3"/>
  <c r="M38" i="3"/>
  <c r="J38" i="3"/>
  <c r="G38" i="3"/>
  <c r="S59" i="3" l="1"/>
  <c r="P59" i="3"/>
  <c r="M59" i="3"/>
  <c r="J59" i="3"/>
  <c r="G59" i="3"/>
  <c r="S57" i="3"/>
  <c r="P57" i="3"/>
  <c r="M57" i="3"/>
  <c r="J57" i="3"/>
  <c r="G57" i="3"/>
  <c r="J42" i="3"/>
  <c r="S42" i="3"/>
  <c r="P42" i="3"/>
  <c r="M42" i="3"/>
  <c r="G42" i="3"/>
  <c r="S41" i="3"/>
  <c r="P41" i="3"/>
  <c r="M41" i="3"/>
  <c r="J41" i="3"/>
  <c r="G41" i="3"/>
  <c r="S37" i="3"/>
  <c r="P37" i="3"/>
  <c r="M37" i="3"/>
  <c r="J37" i="3"/>
  <c r="G37" i="3"/>
  <c r="S16" i="3"/>
  <c r="P16" i="3"/>
  <c r="M16" i="3"/>
  <c r="J16" i="3"/>
  <c r="G16" i="3"/>
  <c r="S8" i="3"/>
  <c r="S89" i="3" s="1"/>
  <c r="P8" i="3"/>
  <c r="P89" i="3" s="1"/>
  <c r="M8" i="3"/>
  <c r="M89" i="3" s="1"/>
  <c r="J8" i="3"/>
  <c r="J89" i="3" s="1"/>
  <c r="G8" i="3"/>
  <c r="G89" i="3" s="1"/>
  <c r="S3" i="3"/>
  <c r="S58" i="3" s="1"/>
  <c r="P3" i="3"/>
  <c r="P58" i="3" s="1"/>
  <c r="M3" i="3"/>
  <c r="J3" i="3"/>
  <c r="J58" i="3" s="1"/>
  <c r="G3" i="3"/>
  <c r="S4" i="6"/>
  <c r="G33" i="3" l="1"/>
  <c r="G58" i="3"/>
  <c r="M14" i="3"/>
  <c r="M58" i="3"/>
  <c r="S43" i="3"/>
  <c r="P43" i="3"/>
  <c r="M43" i="3"/>
  <c r="J43" i="3"/>
  <c r="G43" i="3"/>
  <c r="G32" i="3"/>
  <c r="J14" i="3"/>
  <c r="J70" i="3" l="1"/>
  <c r="J74" i="3"/>
  <c r="J77" i="3" s="1"/>
  <c r="J74" i="6" l="1"/>
  <c r="S17" i="3"/>
  <c r="S18" i="3" s="1"/>
  <c r="S19" i="3" s="1"/>
  <c r="S21" i="3" s="1"/>
  <c r="P17" i="3"/>
  <c r="P18" i="3" s="1"/>
  <c r="P19" i="3" s="1"/>
  <c r="P21" i="3" s="1"/>
  <c r="M17" i="3"/>
  <c r="M18" i="3" s="1"/>
  <c r="M19" i="3" s="1"/>
  <c r="M21" i="3" s="1"/>
  <c r="M75" i="3"/>
  <c r="J17" i="3"/>
  <c r="J18" i="3" s="1"/>
  <c r="J19" i="3" s="1"/>
  <c r="J21" i="3" s="1"/>
  <c r="J75" i="3"/>
  <c r="G17" i="3"/>
  <c r="G18" i="3" s="1"/>
  <c r="G19" i="3" s="1"/>
  <c r="G21" i="3" s="1"/>
  <c r="G22" i="3" l="1"/>
  <c r="G23" i="3" s="1"/>
  <c r="P22" i="3"/>
  <c r="P23" i="3" s="1"/>
  <c r="M22" i="3"/>
  <c r="M23" i="3" s="1"/>
  <c r="S22" i="3"/>
  <c r="S23" i="3" s="1"/>
  <c r="J22" i="3"/>
  <c r="J23" i="3" s="1"/>
  <c r="G75" i="3"/>
  <c r="J76" i="3" s="1"/>
  <c r="J78" i="3"/>
  <c r="P9" i="3"/>
  <c r="P75" i="3"/>
  <c r="S9" i="3"/>
  <c r="S75" i="3"/>
  <c r="M9" i="3"/>
  <c r="J9" i="3"/>
  <c r="J10" i="3" s="1"/>
  <c r="G9" i="3"/>
  <c r="M10" i="3" l="1"/>
  <c r="M11" i="3" s="1"/>
  <c r="M12" i="3" s="1"/>
  <c r="P10" i="3"/>
  <c r="P11" i="3" s="1"/>
  <c r="P12" i="3" s="1"/>
  <c r="G10" i="3"/>
  <c r="G11" i="3" s="1"/>
  <c r="G12" i="3" s="1"/>
  <c r="S10" i="3"/>
  <c r="S11" i="3" s="1"/>
  <c r="S12" i="3" s="1"/>
  <c r="J11" i="3"/>
  <c r="J12" i="3" s="1"/>
  <c r="J79" i="3"/>
  <c r="J80" i="3"/>
  <c r="J39" i="3"/>
  <c r="J44" i="3" l="1"/>
  <c r="J4" i="3"/>
  <c r="G14" i="3"/>
  <c r="P14" i="3"/>
  <c r="J15" i="3"/>
  <c r="J77" i="6" s="1"/>
  <c r="S14" i="3"/>
  <c r="C2" i="3"/>
  <c r="J60" i="3" l="1"/>
  <c r="J61" i="3"/>
  <c r="J32" i="3"/>
  <c r="J33" i="3"/>
  <c r="M70" i="3"/>
  <c r="P70" i="3"/>
  <c r="G70" i="3"/>
  <c r="S70" i="3"/>
  <c r="J20" i="3"/>
  <c r="J24" i="3" s="1"/>
  <c r="J71" i="3" s="1"/>
  <c r="S74" i="3"/>
  <c r="M74" i="3"/>
  <c r="P74" i="3"/>
  <c r="G74" i="3"/>
  <c r="J25" i="3"/>
  <c r="J72" i="3" s="1"/>
  <c r="S4" i="3"/>
  <c r="P4" i="3"/>
  <c r="M4" i="3"/>
  <c r="G4" i="3"/>
  <c r="S15" i="3"/>
  <c r="S20" i="3" s="1"/>
  <c r="M15" i="3"/>
  <c r="P15" i="3"/>
  <c r="G15" i="3"/>
  <c r="G61" i="3" l="1"/>
  <c r="S31" i="3"/>
  <c r="M31" i="3"/>
  <c r="P31" i="3"/>
  <c r="J31" i="3"/>
  <c r="P77" i="6"/>
  <c r="P20" i="3"/>
  <c r="G77" i="6"/>
  <c r="G20" i="3"/>
  <c r="G24" i="3" s="1"/>
  <c r="G71" i="3" s="1"/>
  <c r="G78" i="6" s="1"/>
  <c r="M77" i="6"/>
  <c r="M20" i="3"/>
  <c r="G76" i="3"/>
  <c r="G78" i="3"/>
  <c r="G80" i="3"/>
  <c r="G79" i="3"/>
  <c r="G77" i="3"/>
  <c r="J62" i="3"/>
  <c r="J88" i="3" s="1"/>
  <c r="P60" i="3"/>
  <c r="P61" i="3"/>
  <c r="M61" i="3"/>
  <c r="M60" i="3"/>
  <c r="S61" i="3"/>
  <c r="S60" i="3"/>
  <c r="M32" i="3"/>
  <c r="M33" i="3"/>
  <c r="P32" i="3"/>
  <c r="P33" i="3"/>
  <c r="S33" i="3"/>
  <c r="S32" i="3"/>
  <c r="S24" i="3"/>
  <c r="S77" i="6"/>
  <c r="S70" i="6"/>
  <c r="S64" i="6"/>
  <c r="S75" i="6"/>
  <c r="S69" i="6"/>
  <c r="S74" i="6"/>
  <c r="S65" i="6"/>
  <c r="G74" i="6"/>
  <c r="P65" i="6"/>
  <c r="P70" i="6"/>
  <c r="P64" i="6"/>
  <c r="P75" i="6"/>
  <c r="P69" i="6"/>
  <c r="P74" i="6"/>
  <c r="M74" i="6"/>
  <c r="J78" i="6"/>
  <c r="J79" i="6"/>
  <c r="M78" i="3"/>
  <c r="M77" i="3"/>
  <c r="M76" i="3"/>
  <c r="M80" i="3"/>
  <c r="M79" i="3"/>
  <c r="S71" i="3"/>
  <c r="S78" i="6" s="1"/>
  <c r="G31" i="3"/>
  <c r="S80" i="3"/>
  <c r="S79" i="3"/>
  <c r="S76" i="3"/>
  <c r="S78" i="3"/>
  <c r="S77" i="3"/>
  <c r="P79" i="3"/>
  <c r="P77" i="3"/>
  <c r="P80" i="3"/>
  <c r="P76" i="3"/>
  <c r="P78" i="3"/>
  <c r="P25" i="3"/>
  <c r="P72" i="3" s="1"/>
  <c r="P79" i="6" s="1"/>
  <c r="P24" i="3"/>
  <c r="G25" i="3"/>
  <c r="J26" i="3"/>
  <c r="S25" i="3"/>
  <c r="M25" i="3"/>
  <c r="M72" i="3" s="1"/>
  <c r="M79" i="6" s="1"/>
  <c r="J34" i="3"/>
  <c r="G60" i="3" l="1"/>
  <c r="G62" i="3" s="1"/>
  <c r="G88" i="3" s="1"/>
  <c r="S26" i="3"/>
  <c r="J93" i="3"/>
  <c r="J90" i="3"/>
  <c r="J94" i="3"/>
  <c r="J91" i="3"/>
  <c r="J92" i="3"/>
  <c r="J82" i="3"/>
  <c r="G82" i="3"/>
  <c r="M62" i="3"/>
  <c r="M88" i="3" s="1"/>
  <c r="M82" i="3"/>
  <c r="S62" i="3"/>
  <c r="S88" i="3" s="1"/>
  <c r="P62" i="3"/>
  <c r="P88" i="3" s="1"/>
  <c r="J35" i="3"/>
  <c r="G26" i="3"/>
  <c r="P26" i="3"/>
  <c r="S72" i="3"/>
  <c r="S79" i="6" s="1"/>
  <c r="P71" i="3"/>
  <c r="P78" i="6" s="1"/>
  <c r="G72" i="3"/>
  <c r="G79" i="6" s="1"/>
  <c r="S82" i="3"/>
  <c r="P82" i="3"/>
  <c r="M24" i="3"/>
  <c r="M26" i="3" s="1"/>
  <c r="M90" i="3" l="1"/>
  <c r="M94" i="3"/>
  <c r="M93" i="3"/>
  <c r="S94" i="3"/>
  <c r="S90" i="3"/>
  <c r="S93" i="3"/>
  <c r="S92" i="3"/>
  <c r="S91" i="3"/>
  <c r="P93" i="3"/>
  <c r="P94" i="3"/>
  <c r="P91" i="3"/>
  <c r="P90" i="3"/>
  <c r="P92" i="3"/>
  <c r="G93" i="3"/>
  <c r="G90" i="3"/>
  <c r="G94" i="3"/>
  <c r="G91" i="3"/>
  <c r="G92" i="3"/>
  <c r="M92" i="3"/>
  <c r="M91" i="3"/>
  <c r="S63" i="3"/>
  <c r="M63" i="3"/>
  <c r="P63" i="3"/>
  <c r="G63" i="3"/>
  <c r="J63" i="3"/>
  <c r="J49" i="3"/>
  <c r="J36" i="3" s="1"/>
  <c r="J45" i="3"/>
  <c r="J46" i="3" s="1"/>
  <c r="J47" i="3" s="1"/>
  <c r="J48" i="3" s="1"/>
  <c r="J53" i="3" s="1"/>
  <c r="J54" i="3" s="1"/>
  <c r="M71" i="3"/>
  <c r="M78" i="6" s="1"/>
  <c r="S96" i="3" l="1"/>
  <c r="G96" i="3"/>
  <c r="J96" i="3"/>
  <c r="P96" i="3"/>
  <c r="M96" i="3"/>
  <c r="J50" i="3"/>
  <c r="J51" i="3"/>
  <c r="J84" i="3" s="1"/>
  <c r="J55" i="3"/>
  <c r="J116" i="3" s="1"/>
  <c r="J75" i="6" s="1"/>
  <c r="M39" i="3"/>
  <c r="P39" i="3"/>
  <c r="P44" i="3" l="1"/>
  <c r="M44" i="3"/>
  <c r="J114" i="3"/>
  <c r="J73" i="6" s="1"/>
  <c r="S34" i="3"/>
  <c r="P34" i="3"/>
  <c r="M34" i="3"/>
  <c r="G34" i="3"/>
  <c r="S35" i="3" l="1"/>
  <c r="M35" i="3"/>
  <c r="G35" i="3"/>
  <c r="P35" i="3"/>
  <c r="P45" i="3" s="1"/>
  <c r="P46" i="3" s="1"/>
  <c r="P47" i="3" s="1"/>
  <c r="P48" i="3" s="1"/>
  <c r="P53" i="3" s="1"/>
  <c r="G49" i="3" l="1"/>
  <c r="G50" i="3" s="1"/>
  <c r="G45" i="3"/>
  <c r="M45" i="3"/>
  <c r="M46" i="3" s="1"/>
  <c r="M47" i="3" s="1"/>
  <c r="M48" i="3" s="1"/>
  <c r="M53" i="3" s="1"/>
  <c r="S49" i="3"/>
  <c r="S36" i="3" s="1"/>
  <c r="S45" i="3"/>
  <c r="P49" i="3"/>
  <c r="P36" i="3" s="1"/>
  <c r="M49" i="3"/>
  <c r="M36" i="3" s="1"/>
  <c r="P54" i="3"/>
  <c r="P55" i="3" s="1"/>
  <c r="P116" i="3" s="1"/>
  <c r="G39" i="3"/>
  <c r="P51" i="3" l="1"/>
  <c r="P84" i="3" s="1"/>
  <c r="M51" i="3"/>
  <c r="M84" i="3" s="1"/>
  <c r="S50" i="3"/>
  <c r="G44" i="3"/>
  <c r="G46" i="3" s="1"/>
  <c r="G47" i="3" s="1"/>
  <c r="M50" i="3"/>
  <c r="P50" i="3"/>
  <c r="P114" i="3"/>
  <c r="P73" i="6" s="1"/>
  <c r="M54" i="3"/>
  <c r="G48" i="3" l="1"/>
  <c r="G53" i="3" s="1"/>
  <c r="M55" i="3"/>
  <c r="M116" i="3" s="1"/>
  <c r="M75" i="6" s="1"/>
  <c r="G36" i="3"/>
  <c r="G51" i="3" s="1"/>
  <c r="M114" i="3" l="1"/>
  <c r="M73" i="6" s="1"/>
  <c r="G84" i="3" l="1"/>
  <c r="G54" i="3"/>
  <c r="G55" i="3" s="1"/>
  <c r="G116" i="3" l="1"/>
  <c r="G75" i="6" s="1"/>
  <c r="G114" i="3"/>
  <c r="G73" i="6" s="1"/>
  <c r="S39" i="3" l="1"/>
  <c r="S44" i="3" l="1"/>
  <c r="S46" i="3" s="1"/>
  <c r="S47" i="3" s="1"/>
  <c r="S48" i="3" s="1"/>
  <c r="S53" i="3" s="1"/>
  <c r="S54" i="3" s="1"/>
  <c r="S55" i="3" s="1"/>
  <c r="S116" i="3" s="1"/>
  <c r="S51" i="3" l="1"/>
  <c r="G52" i="3" s="1"/>
  <c r="G64" i="3" s="1"/>
  <c r="G66" i="3" s="1"/>
  <c r="S114" i="3"/>
  <c r="S73" i="6" s="1"/>
  <c r="M52" i="3" l="1"/>
  <c r="M64" i="3" s="1"/>
  <c r="P52" i="3"/>
  <c r="P64" i="3" s="1"/>
  <c r="S52" i="3"/>
  <c r="S64" i="3" s="1"/>
  <c r="J52" i="3"/>
  <c r="J64" i="3" s="1"/>
  <c r="S84" i="3"/>
  <c r="G85" i="3" s="1"/>
  <c r="G98" i="3" s="1"/>
  <c r="G110" i="3" s="1"/>
  <c r="G68" i="6" s="1"/>
  <c r="S85" i="3" l="1"/>
  <c r="P85" i="3"/>
  <c r="M85" i="3"/>
  <c r="J85" i="3"/>
  <c r="G103" i="3"/>
  <c r="G112" i="3"/>
  <c r="G70" i="6" s="1"/>
  <c r="P65" i="3"/>
  <c r="P66" i="3"/>
  <c r="P67" i="3" s="1"/>
  <c r="P68" i="3" s="1"/>
  <c r="P69" i="3" s="1"/>
  <c r="P29" i="6" s="1"/>
  <c r="G65" i="3"/>
  <c r="S65" i="3"/>
  <c r="S66" i="3"/>
  <c r="J65" i="3"/>
  <c r="J66" i="3"/>
  <c r="M65" i="3"/>
  <c r="M66" i="3"/>
  <c r="M67" i="3" s="1"/>
  <c r="M68" i="3" s="1"/>
  <c r="M69" i="3" s="1"/>
  <c r="G99" i="3"/>
  <c r="G100" i="3"/>
  <c r="P6" i="3" l="1"/>
  <c r="M29" i="6"/>
  <c r="M6" i="3"/>
  <c r="M98" i="3"/>
  <c r="M103" i="3" s="1"/>
  <c r="P98" i="3"/>
  <c r="P100" i="3" s="1"/>
  <c r="P101" i="3" s="1"/>
  <c r="P102" i="3" s="1"/>
  <c r="P106" i="3" s="1"/>
  <c r="J98" i="3"/>
  <c r="J112" i="3" s="1"/>
  <c r="S98" i="3"/>
  <c r="S100" i="3" s="1"/>
  <c r="J67" i="3"/>
  <c r="J68" i="3" s="1"/>
  <c r="J69" i="3" s="1"/>
  <c r="J6" i="3" s="1"/>
  <c r="S67" i="3"/>
  <c r="S68" i="3" s="1"/>
  <c r="S69" i="3" s="1"/>
  <c r="S6" i="3" s="1"/>
  <c r="G67" i="3"/>
  <c r="G108" i="3"/>
  <c r="G65" i="6" s="1"/>
  <c r="M112" i="3" l="1"/>
  <c r="M108" i="3" s="1"/>
  <c r="M65" i="6" s="1"/>
  <c r="P63" i="6"/>
  <c r="G68" i="3"/>
  <c r="G69" i="3" s="1"/>
  <c r="G6" i="3" s="1"/>
  <c r="M70" i="6"/>
  <c r="J103" i="3"/>
  <c r="J100" i="3"/>
  <c r="J101" i="3" s="1"/>
  <c r="J102" i="3" s="1"/>
  <c r="M111" i="3"/>
  <c r="M104" i="3"/>
  <c r="J110" i="3"/>
  <c r="J68" i="6" s="1"/>
  <c r="J99" i="3"/>
  <c r="M99" i="3"/>
  <c r="P110" i="3"/>
  <c r="P68" i="6" s="1"/>
  <c r="P99" i="3"/>
  <c r="S112" i="3"/>
  <c r="S108" i="3" s="1"/>
  <c r="S99" i="3"/>
  <c r="S110" i="3"/>
  <c r="S68" i="6" s="1"/>
  <c r="P112" i="3"/>
  <c r="P108" i="3" s="1"/>
  <c r="P103" i="3"/>
  <c r="M110" i="3"/>
  <c r="M68" i="6" s="1"/>
  <c r="M100" i="3"/>
  <c r="M101" i="3" s="1"/>
  <c r="M102" i="3" s="1"/>
  <c r="M106" i="3" s="1"/>
  <c r="S103" i="3"/>
  <c r="S29" i="6"/>
  <c r="J29" i="6"/>
  <c r="J108" i="3"/>
  <c r="J65" i="6" s="1"/>
  <c r="J70" i="6"/>
  <c r="S101" i="3"/>
  <c r="S102" i="3" s="1"/>
  <c r="G101" i="3"/>
  <c r="G102" i="3" s="1"/>
  <c r="G29" i="6" l="1"/>
  <c r="P111" i="3"/>
  <c r="P107" i="3" s="1"/>
  <c r="P118" i="3" s="1"/>
  <c r="P104" i="3"/>
  <c r="M107" i="3"/>
  <c r="M64" i="6" s="1"/>
  <c r="M69" i="6"/>
  <c r="M63" i="6"/>
  <c r="G106" i="3"/>
  <c r="J104" i="3"/>
  <c r="J111" i="3"/>
  <c r="G104" i="3"/>
  <c r="G111" i="3"/>
  <c r="S111" i="3"/>
  <c r="S107" i="3" s="1"/>
  <c r="S104" i="3"/>
  <c r="J106" i="3"/>
  <c r="S106" i="3"/>
  <c r="P81" i="6" l="1"/>
  <c r="P28" i="3"/>
  <c r="G107" i="3"/>
  <c r="G64" i="6" s="1"/>
  <c r="G69" i="6"/>
  <c r="S118" i="3"/>
  <c r="M118" i="3"/>
  <c r="M81" i="6" s="1"/>
  <c r="G63" i="6"/>
  <c r="S63" i="6"/>
  <c r="J69" i="6"/>
  <c r="J107" i="3"/>
  <c r="J64" i="6" s="1"/>
  <c r="J63" i="6"/>
  <c r="G118" i="3" l="1"/>
  <c r="G81" i="6" s="1"/>
  <c r="M28" i="3"/>
  <c r="J118" i="3"/>
  <c r="J81" i="6" s="1"/>
  <c r="S28" i="3"/>
  <c r="S81" i="6"/>
  <c r="G28" i="3" l="1"/>
  <c r="J28" i="3"/>
</calcChain>
</file>

<file path=xl/sharedStrings.xml><?xml version="1.0" encoding="utf-8"?>
<sst xmlns="http://schemas.openxmlformats.org/spreadsheetml/2006/main" count="311" uniqueCount="186">
  <si>
    <t>総所得</t>
  </si>
  <si>
    <t>賦課のもととなる所得</t>
  </si>
  <si>
    <t>年金所得額（６５歳未満）</t>
    <rPh sb="0" eb="2">
      <t>ネンキン</t>
    </rPh>
    <rPh sb="2" eb="4">
      <t>ショトク</t>
    </rPh>
    <rPh sb="4" eb="5">
      <t>ガク</t>
    </rPh>
    <rPh sb="8" eb="9">
      <t>サイ</t>
    </rPh>
    <rPh sb="9" eb="11">
      <t>ミマン</t>
    </rPh>
    <phoneticPr fontId="1"/>
  </si>
  <si>
    <t xml:space="preserve">1,300,000～4,099,999 </t>
  </si>
  <si>
    <t xml:space="preserve">4,100,000～7,699,999 </t>
  </si>
  <si>
    <t>年金所得額（６５歳以上）</t>
    <rPh sb="0" eb="2">
      <t>ネンキン</t>
    </rPh>
    <rPh sb="2" eb="4">
      <t>ショトク</t>
    </rPh>
    <rPh sb="4" eb="5">
      <t>ガク</t>
    </rPh>
    <rPh sb="8" eb="9">
      <t>サイ</t>
    </rPh>
    <rPh sb="9" eb="11">
      <t>イジョウ</t>
    </rPh>
    <phoneticPr fontId="1"/>
  </si>
  <si>
    <t xml:space="preserve">3,300,000～4,099,999 </t>
  </si>
  <si>
    <t>給与所得</t>
    <rPh sb="0" eb="2">
      <t>キュウヨ</t>
    </rPh>
    <rPh sb="2" eb="4">
      <t>ショトク</t>
    </rPh>
    <phoneticPr fontId="2"/>
  </si>
  <si>
    <t>給与収入額判定</t>
    <rPh sb="0" eb="2">
      <t>キュウヨ</t>
    </rPh>
    <rPh sb="2" eb="4">
      <t>シュウニュウ</t>
    </rPh>
    <rPh sb="4" eb="5">
      <t>ガク</t>
    </rPh>
    <rPh sb="5" eb="7">
      <t>ハンテイ</t>
    </rPh>
    <phoneticPr fontId="2"/>
  </si>
  <si>
    <t>高齢者特別控除</t>
    <rPh sb="0" eb="3">
      <t>コウレイシャ</t>
    </rPh>
    <rPh sb="3" eb="5">
      <t>トクベツ</t>
    </rPh>
    <rPh sb="5" eb="7">
      <t>コウジョ</t>
    </rPh>
    <phoneticPr fontId="2"/>
  </si>
  <si>
    <t>所得割率</t>
    <rPh sb="0" eb="3">
      <t>ショトクワリ</t>
    </rPh>
    <rPh sb="3" eb="4">
      <t>リツ</t>
    </rPh>
    <phoneticPr fontId="2"/>
  </si>
  <si>
    <t>軽減なし</t>
  </si>
  <si>
    <t>２割軽減</t>
  </si>
  <si>
    <t>５割軽減</t>
  </si>
  <si>
    <t>被扶養者の軽減</t>
  </si>
  <si>
    <t>被保険者人数</t>
    <rPh sb="0" eb="4">
      <t>ヒホケンシャ</t>
    </rPh>
    <rPh sb="4" eb="6">
      <t>ニンズウ</t>
    </rPh>
    <phoneticPr fontId="2"/>
  </si>
  <si>
    <t>被保険者判定</t>
    <rPh sb="0" eb="4">
      <t>ヒホケンシャ</t>
    </rPh>
    <rPh sb="4" eb="6">
      <t>ハンテイ</t>
    </rPh>
    <phoneticPr fontId="2"/>
  </si>
  <si>
    <t>年金収入額判定</t>
    <rPh sb="5" eb="7">
      <t>ハンテイ</t>
    </rPh>
    <phoneticPr fontId="2"/>
  </si>
  <si>
    <t>円</t>
    <rPh sb="0" eb="1">
      <t>エン</t>
    </rPh>
    <phoneticPr fontId="2"/>
  </si>
  <si>
    <t>歳</t>
    <rPh sb="0" eb="1">
      <t>サイ</t>
    </rPh>
    <phoneticPr fontId="2"/>
  </si>
  <si>
    <t>年金収入額（&lt;65歳）</t>
    <rPh sb="9" eb="10">
      <t>サイ</t>
    </rPh>
    <phoneticPr fontId="2"/>
  </si>
  <si>
    <t>年金収入額（&gt;=65歳）</t>
    <rPh sb="10" eb="11">
      <t>サイ</t>
    </rPh>
    <phoneticPr fontId="2"/>
  </si>
  <si>
    <t>均等割</t>
    <rPh sb="0" eb="3">
      <t>キントウワリ</t>
    </rPh>
    <phoneticPr fontId="2"/>
  </si>
  <si>
    <t>賦課限度額</t>
    <rPh sb="0" eb="2">
      <t>フカ</t>
    </rPh>
    <rPh sb="2" eb="4">
      <t>ゲンド</t>
    </rPh>
    <rPh sb="4" eb="5">
      <t>ガク</t>
    </rPh>
    <phoneticPr fontId="2"/>
  </si>
  <si>
    <t>賦課限度額判定</t>
    <rPh sb="0" eb="2">
      <t>フカ</t>
    </rPh>
    <rPh sb="2" eb="4">
      <t>ゲンド</t>
    </rPh>
    <rPh sb="4" eb="5">
      <t>ガク</t>
    </rPh>
    <rPh sb="5" eb="7">
      <t>ハンテイ</t>
    </rPh>
    <phoneticPr fontId="2"/>
  </si>
  <si>
    <t>給与所得</t>
    <rPh sb="0" eb="2">
      <t>キュウヨ</t>
    </rPh>
    <rPh sb="2" eb="4">
      <t>ショトク</t>
    </rPh>
    <phoneticPr fontId="2"/>
  </si>
  <si>
    <t>世帯主
（被保険者）</t>
    <rPh sb="5" eb="9">
      <t>ヒホケンシャ</t>
    </rPh>
    <phoneticPr fontId="2"/>
  </si>
  <si>
    <t>年齢</t>
    <rPh sb="0" eb="2">
      <t>ネンレイ</t>
    </rPh>
    <phoneticPr fontId="2"/>
  </si>
  <si>
    <t>年金所得</t>
    <rPh sb="0" eb="2">
      <t>ネンキン</t>
    </rPh>
    <rPh sb="2" eb="4">
      <t>ショトク</t>
    </rPh>
    <phoneticPr fontId="2"/>
  </si>
  <si>
    <t>基準日</t>
    <rPh sb="0" eb="3">
      <t>キジュンビ</t>
    </rPh>
    <phoneticPr fontId="2"/>
  </si>
  <si>
    <t>被扶養者軽減の場合
軽減開始日</t>
    <rPh sb="0" eb="4">
      <t>ヒフヨウシャ</t>
    </rPh>
    <rPh sb="4" eb="6">
      <t>ケイゲン</t>
    </rPh>
    <rPh sb="7" eb="9">
      <t>バアイ</t>
    </rPh>
    <phoneticPr fontId="2"/>
  </si>
  <si>
    <t>年齢</t>
    <rPh sb="0" eb="2">
      <t>ネンレイ</t>
    </rPh>
    <phoneticPr fontId="2"/>
  </si>
  <si>
    <t>保険料</t>
    <rPh sb="0" eb="3">
      <t>ホケンリョウ</t>
    </rPh>
    <phoneticPr fontId="2"/>
  </si>
  <si>
    <t>【A】+【B】</t>
    <phoneticPr fontId="2"/>
  </si>
  <si>
    <t>年間保険料(A＋B)</t>
    <rPh sb="0" eb="2">
      <t>ネンカン</t>
    </rPh>
    <phoneticPr fontId="2"/>
  </si>
  <si>
    <t>均等割額(A)</t>
    <rPh sb="0" eb="3">
      <t>キントウワ</t>
    </rPh>
    <rPh sb="3" eb="4">
      <t>ガク</t>
    </rPh>
    <phoneticPr fontId="2"/>
  </si>
  <si>
    <t>所得割額(B)</t>
    <rPh sb="0" eb="2">
      <t>ショトク</t>
    </rPh>
    <rPh sb="2" eb="3">
      <t>ワリ</t>
    </rPh>
    <rPh sb="3" eb="4">
      <t>ガク</t>
    </rPh>
    <phoneticPr fontId="2"/>
  </si>
  <si>
    <t>決定保険料</t>
    <rPh sb="0" eb="2">
      <t>ケッテイ</t>
    </rPh>
    <phoneticPr fontId="2"/>
  </si>
  <si>
    <t>月</t>
    <rPh sb="0" eb="1">
      <t>ツキ</t>
    </rPh>
    <phoneticPr fontId="2"/>
  </si>
  <si>
    <t>試算日：</t>
    <rPh sb="0" eb="2">
      <t>シサン</t>
    </rPh>
    <rPh sb="2" eb="3">
      <t>ヒ</t>
    </rPh>
    <phoneticPr fontId="2"/>
  </si>
  <si>
    <t>①年金収入額</t>
    <phoneticPr fontId="2"/>
  </si>
  <si>
    <t>②給与収入額</t>
    <rPh sb="1" eb="3">
      <t>キュウヨ</t>
    </rPh>
    <rPh sb="3" eb="5">
      <t>シュウニュウ</t>
    </rPh>
    <rPh sb="5" eb="6">
      <t>ガク</t>
    </rPh>
    <phoneticPr fontId="2"/>
  </si>
  <si>
    <t>資格取得日</t>
    <rPh sb="0" eb="2">
      <t>シカク</t>
    </rPh>
    <rPh sb="2" eb="5">
      <t>シュトクヒ</t>
    </rPh>
    <phoneticPr fontId="2"/>
  </si>
  <si>
    <t>被保険者ではない月</t>
    <rPh sb="0" eb="4">
      <t>ヒホケンシャ</t>
    </rPh>
    <rPh sb="8" eb="9">
      <t>ツキ</t>
    </rPh>
    <phoneticPr fontId="2"/>
  </si>
  <si>
    <t>賦課月</t>
    <rPh sb="0" eb="2">
      <t>フカ</t>
    </rPh>
    <rPh sb="2" eb="3">
      <t>ツキ</t>
    </rPh>
    <phoneticPr fontId="2"/>
  </si>
  <si>
    <t>資格取得日</t>
    <rPh sb="0" eb="2">
      <t>シカク</t>
    </rPh>
    <rPh sb="2" eb="5">
      <t>シュトクビ</t>
    </rPh>
    <phoneticPr fontId="2"/>
  </si>
  <si>
    <t>資格取得日過去</t>
    <rPh sb="0" eb="2">
      <t>シカク</t>
    </rPh>
    <rPh sb="5" eb="7">
      <t>カコ</t>
    </rPh>
    <phoneticPr fontId="2"/>
  </si>
  <si>
    <t>資格取得日
（加入日）</t>
    <rPh sb="0" eb="2">
      <t>シカク</t>
    </rPh>
    <rPh sb="2" eb="4">
      <t>シュトク</t>
    </rPh>
    <rPh sb="4" eb="5">
      <t>ヒ</t>
    </rPh>
    <rPh sb="7" eb="10">
      <t>カニュウビ</t>
    </rPh>
    <phoneticPr fontId="2"/>
  </si>
  <si>
    <t>年間保険料</t>
    <rPh sb="0" eb="2">
      <t>ネンカン</t>
    </rPh>
    <rPh sb="2" eb="5">
      <t>ホケンリョウ</t>
    </rPh>
    <phoneticPr fontId="2"/>
  </si>
  <si>
    <t>年間保険料①通常</t>
    <rPh sb="0" eb="2">
      <t>ネンカン</t>
    </rPh>
    <rPh sb="2" eb="5">
      <t>ホケンリョウ</t>
    </rPh>
    <rPh sb="6" eb="8">
      <t>ツウジョウ</t>
    </rPh>
    <phoneticPr fontId="2"/>
  </si>
  <si>
    <t>●資格取得日の月初</t>
    <rPh sb="1" eb="3">
      <t>シカク</t>
    </rPh>
    <rPh sb="3" eb="6">
      <t>シュトクヒ</t>
    </rPh>
    <rPh sb="7" eb="9">
      <t>ゲッショ</t>
    </rPh>
    <phoneticPr fontId="2"/>
  </si>
  <si>
    <t>ラジオ戻り値</t>
    <rPh sb="3" eb="4">
      <t>モド</t>
    </rPh>
    <rPh sb="5" eb="6">
      <t>チ</t>
    </rPh>
    <phoneticPr fontId="2"/>
  </si>
  <si>
    <t>賦課月数</t>
    <rPh sb="0" eb="2">
      <t>フカ</t>
    </rPh>
    <rPh sb="2" eb="3">
      <t>ツキ</t>
    </rPh>
    <rPh sb="3" eb="4">
      <t>スウ</t>
    </rPh>
    <phoneticPr fontId="2"/>
  </si>
  <si>
    <t>軽減開始日</t>
  </si>
  <si>
    <t>軽減開始月初</t>
  </si>
  <si>
    <t>軽減終了月初</t>
  </si>
  <si>
    <t>実軽減終了月初</t>
  </si>
  <si>
    <t>軽減月数</t>
  </si>
  <si>
    <t>軽減終了月数</t>
  </si>
  <si>
    <t>子供20二十歳</t>
    <rPh sb="0" eb="2">
      <t>コドモ</t>
    </rPh>
    <rPh sb="4" eb="7">
      <t>ハタチ</t>
    </rPh>
    <phoneticPr fontId="2"/>
  </si>
  <si>
    <t>高齢者控除後年金所得</t>
    <rPh sb="0" eb="3">
      <t>コウレイシャ</t>
    </rPh>
    <rPh sb="3" eb="5">
      <t>コウジョ</t>
    </rPh>
    <rPh sb="5" eb="6">
      <t>ゴ</t>
    </rPh>
    <phoneticPr fontId="2"/>
  </si>
  <si>
    <t>軽減あり判定</t>
    <rPh sb="0" eb="2">
      <t>ケイゲン</t>
    </rPh>
    <rPh sb="4" eb="6">
      <t>ハンテイ</t>
    </rPh>
    <phoneticPr fontId="2"/>
  </si>
  <si>
    <t>みなし軽減月</t>
    <phoneticPr fontId="2"/>
  </si>
  <si>
    <t>軽減終了日過去</t>
    <rPh sb="0" eb="2">
      <t>ケイゲン</t>
    </rPh>
    <rPh sb="2" eb="5">
      <t>シュウリョウビ</t>
    </rPh>
    <rPh sb="5" eb="7">
      <t>カコ</t>
    </rPh>
    <phoneticPr fontId="2"/>
  </si>
  <si>
    <t>軽減終了していない月</t>
    <rPh sb="0" eb="2">
      <t>ケイゲン</t>
    </rPh>
    <rPh sb="2" eb="4">
      <t>シュウリョウ</t>
    </rPh>
    <rPh sb="9" eb="10">
      <t>ツキ</t>
    </rPh>
    <phoneticPr fontId="2"/>
  </si>
  <si>
    <t>軽減終了月数</t>
    <rPh sb="0" eb="2">
      <t>ケイゲン</t>
    </rPh>
    <rPh sb="2" eb="4">
      <t>シュウリョウ</t>
    </rPh>
    <phoneticPr fontId="2"/>
  </si>
  <si>
    <t>軽減月数</t>
    <rPh sb="0" eb="2">
      <t>ケイゲン</t>
    </rPh>
    <rPh sb="2" eb="3">
      <t>ツキ</t>
    </rPh>
    <rPh sb="3" eb="4">
      <t>スウ</t>
    </rPh>
    <phoneticPr fontId="2"/>
  </si>
  <si>
    <t>軽減終了月数</t>
    <rPh sb="0" eb="2">
      <t>ケイゲン</t>
    </rPh>
    <rPh sb="2" eb="4">
      <t>シュウリョウ</t>
    </rPh>
    <rPh sb="4" eb="6">
      <t>ツキスウ</t>
    </rPh>
    <phoneticPr fontId="2"/>
  </si>
  <si>
    <t>軽減なし月数</t>
    <rPh sb="0" eb="2">
      <t>ケイゲン</t>
    </rPh>
    <rPh sb="4" eb="6">
      <t>ツキスウ</t>
    </rPh>
    <phoneticPr fontId="2"/>
  </si>
  <si>
    <t>(複)被保険者判定</t>
    <rPh sb="1" eb="2">
      <t>フク</t>
    </rPh>
    <rPh sb="3" eb="7">
      <t>ヒホケンシャ</t>
    </rPh>
    <rPh sb="7" eb="9">
      <t>ハンテイ</t>
    </rPh>
    <phoneticPr fontId="2"/>
  </si>
  <si>
    <t>(複)資格取得日</t>
    <rPh sb="1" eb="2">
      <t>フク</t>
    </rPh>
    <rPh sb="3" eb="5">
      <t>シカク</t>
    </rPh>
    <rPh sb="5" eb="8">
      <t>シュトクヒ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</si>
  <si>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</si>
  <si>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</si>
  <si>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</si>
  <si>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</si>
  <si>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</si>
  <si>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①世帯被保判定</t>
    <rPh sb="1" eb="3">
      <t>セタイ</t>
    </rPh>
    <rPh sb="3" eb="4">
      <t>ヒ</t>
    </rPh>
    <rPh sb="4" eb="5">
      <t>タモツ</t>
    </rPh>
    <rPh sb="5" eb="7">
      <t>ハンテイ</t>
    </rPh>
    <phoneticPr fontId="2"/>
  </si>
  <si>
    <t>②世帯被保判定</t>
    <rPh sb="1" eb="3">
      <t>セタイ</t>
    </rPh>
    <rPh sb="3" eb="4">
      <t>ヒ</t>
    </rPh>
    <rPh sb="4" eb="5">
      <t>タモツ</t>
    </rPh>
    <rPh sb="5" eb="7">
      <t>ハンテイ</t>
    </rPh>
    <phoneticPr fontId="2"/>
  </si>
  <si>
    <t>③世帯被保判定</t>
    <rPh sb="1" eb="3">
      <t>セタイ</t>
    </rPh>
    <rPh sb="3" eb="4">
      <t>ヒ</t>
    </rPh>
    <rPh sb="4" eb="5">
      <t>タモツ</t>
    </rPh>
    <rPh sb="5" eb="7">
      <t>ハンテイ</t>
    </rPh>
    <phoneticPr fontId="2"/>
  </si>
  <si>
    <t>④世帯被保判定</t>
    <rPh sb="1" eb="3">
      <t>セタイ</t>
    </rPh>
    <rPh sb="3" eb="4">
      <t>ヒ</t>
    </rPh>
    <rPh sb="4" eb="5">
      <t>タモツ</t>
    </rPh>
    <rPh sb="5" eb="7">
      <t>ハンテイ</t>
    </rPh>
    <phoneticPr fontId="2"/>
  </si>
  <si>
    <t>⑤世帯被保判定</t>
    <rPh sb="1" eb="3">
      <t>セタイ</t>
    </rPh>
    <rPh sb="3" eb="4">
      <t>ヒ</t>
    </rPh>
    <rPh sb="4" eb="5">
      <t>タモツ</t>
    </rPh>
    <rPh sb="5" eb="7">
      <t>ハンテイ</t>
    </rPh>
    <phoneticPr fontId="2"/>
  </si>
  <si>
    <t>期日被保険者数</t>
    <rPh sb="0" eb="2">
      <t>キジツ</t>
    </rPh>
    <rPh sb="2" eb="6">
      <t>ヒホケンシャ</t>
    </rPh>
    <rPh sb="6" eb="7">
      <t>スウ</t>
    </rPh>
    <phoneticPr fontId="2"/>
  </si>
  <si>
    <t>軽減判定所得</t>
    <phoneticPr fontId="2"/>
  </si>
  <si>
    <t>(複)軽減判定所得</t>
    <rPh sb="1" eb="2">
      <t>フク</t>
    </rPh>
    <phoneticPr fontId="2"/>
  </si>
  <si>
    <t>軽減判定世帯所得</t>
    <phoneticPr fontId="2"/>
  </si>
  <si>
    <t>期日軽減判定世帯所得</t>
    <rPh sb="0" eb="2">
      <t>キジツ</t>
    </rPh>
    <phoneticPr fontId="2"/>
  </si>
  <si>
    <t>K【A】+【B】</t>
    <phoneticPr fontId="2"/>
  </si>
  <si>
    <t>K賦課限度額判定</t>
    <rPh sb="1" eb="3">
      <t>フカ</t>
    </rPh>
    <rPh sb="3" eb="5">
      <t>ゲンド</t>
    </rPh>
    <rPh sb="5" eb="6">
      <t>ガク</t>
    </rPh>
    <rPh sb="6" eb="8">
      <t>ハンテイ</t>
    </rPh>
    <phoneticPr fontId="2"/>
  </si>
  <si>
    <t>K年間保険料①通常</t>
    <rPh sb="1" eb="3">
      <t>ネンカン</t>
    </rPh>
    <rPh sb="3" eb="6">
      <t>ホケンリョウ</t>
    </rPh>
    <rPh sb="7" eb="9">
      <t>ツウジョウ</t>
    </rPh>
    <phoneticPr fontId="2"/>
  </si>
  <si>
    <t>K均等割額軽減後</t>
    <rPh sb="5" eb="7">
      <t>ケイゲン</t>
    </rPh>
    <rPh sb="7" eb="8">
      <t>ゴ</t>
    </rPh>
    <phoneticPr fontId="2"/>
  </si>
  <si>
    <t>K年間保険料②軽減あり</t>
    <rPh sb="1" eb="3">
      <t>ネンカン</t>
    </rPh>
    <rPh sb="3" eb="6">
      <t>ホケンリョウ</t>
    </rPh>
    <rPh sb="7" eb="9">
      <t>ケイゲン</t>
    </rPh>
    <phoneticPr fontId="2"/>
  </si>
  <si>
    <t>③その他の所得額</t>
    <rPh sb="7" eb="8">
      <t>ガク</t>
    </rPh>
    <phoneticPr fontId="2"/>
  </si>
  <si>
    <t>世帯主は被保険者ですか。「はい」 「いいえ」 を選択してください。</t>
    <phoneticPr fontId="2"/>
  </si>
  <si>
    <t>被扶養軽減なし</t>
    <phoneticPr fontId="2"/>
  </si>
  <si>
    <t>給与所得額</t>
    <rPh sb="0" eb="2">
      <t>キュウヨ</t>
    </rPh>
    <rPh sb="2" eb="4">
      <t>ショトク</t>
    </rPh>
    <rPh sb="4" eb="5">
      <t>ガク</t>
    </rPh>
    <phoneticPr fontId="2"/>
  </si>
  <si>
    <t>賦課月数(月)</t>
    <rPh sb="0" eb="2">
      <t>フカ</t>
    </rPh>
    <rPh sb="2" eb="4">
      <t>ツキスウ</t>
    </rPh>
    <rPh sb="5" eb="6">
      <t>ツキ</t>
    </rPh>
    <phoneticPr fontId="2"/>
  </si>
  <si>
    <t>権利者の許可なく、著作物の全部または一部の複製、転用、配布、販売等の二次利用を行うことを禁止します。</t>
  </si>
  <si>
    <t>©　2018　吹上システム株式会社</t>
  </si>
  <si>
    <t>７割軽減</t>
    <phoneticPr fontId="2"/>
  </si>
  <si>
    <t>高齢者控除後年金所得＝年金所得ー高齢者特別控除（0未満は0）</t>
    <rPh sb="11" eb="13">
      <t>ネンキン</t>
    </rPh>
    <rPh sb="13" eb="15">
      <t>ショトク</t>
    </rPh>
    <rPh sb="16" eb="19">
      <t>コウレイシャ</t>
    </rPh>
    <rPh sb="19" eb="21">
      <t>トクベツ</t>
    </rPh>
    <rPh sb="21" eb="23">
      <t>コウジョ</t>
    </rPh>
    <rPh sb="25" eb="27">
      <t>ミマン</t>
    </rPh>
    <phoneticPr fontId="2"/>
  </si>
  <si>
    <t>給与所得（0未満は0）</t>
    <rPh sb="0" eb="2">
      <t>キュウヨ</t>
    </rPh>
    <rPh sb="2" eb="4">
      <t>ショトク</t>
    </rPh>
    <rPh sb="6" eb="8">
      <t>ミマン</t>
    </rPh>
    <phoneticPr fontId="2"/>
  </si>
  <si>
    <t>年金収入額&gt;0 かつ 年金所得&gt;0 かつ 年齢&gt;=65 であれば、高齢者特別控除15万</t>
    <phoneticPr fontId="2"/>
  </si>
  <si>
    <t>高齢者特別控除（表示だけ）</t>
    <rPh sb="0" eb="3">
      <t>コウレイシャ</t>
    </rPh>
    <rPh sb="3" eb="5">
      <t>トクベツ</t>
    </rPh>
    <rPh sb="5" eb="7">
      <t>コウジョ</t>
    </rPh>
    <rPh sb="8" eb="10">
      <t>ヒョウジ</t>
    </rPh>
    <phoneticPr fontId="2"/>
  </si>
  <si>
    <t>軽減判定所得＝総所得（0未満は0）</t>
    <rPh sb="7" eb="10">
      <t>ソウショトク</t>
    </rPh>
    <rPh sb="12" eb="14">
      <t>ミマン</t>
    </rPh>
    <phoneticPr fontId="2"/>
  </si>
  <si>
    <t>軽減判定世帯所得＝軽減判定所得の合計</t>
    <rPh sb="0" eb="2">
      <t>ケイゲン</t>
    </rPh>
    <rPh sb="2" eb="4">
      <t>ハンテイ</t>
    </rPh>
    <rPh sb="4" eb="6">
      <t>セタイ</t>
    </rPh>
    <rPh sb="6" eb="8">
      <t>ショトク</t>
    </rPh>
    <rPh sb="9" eb="11">
      <t>ケイゲン</t>
    </rPh>
    <rPh sb="11" eb="13">
      <t>ハンテイ</t>
    </rPh>
    <rPh sb="13" eb="15">
      <t>ショトク</t>
    </rPh>
    <rPh sb="16" eb="18">
      <t>ゴウケイ</t>
    </rPh>
    <phoneticPr fontId="2"/>
  </si>
  <si>
    <t>賦課所得＝総所得－基礎控除（総所得－基礎控除&lt;0 であれば 0）</t>
    <rPh sb="0" eb="2">
      <t>フカ</t>
    </rPh>
    <rPh sb="2" eb="4">
      <t>ショトク</t>
    </rPh>
    <phoneticPr fontId="2"/>
  </si>
  <si>
    <t>賦課のもととなる所得（0未満は0）</t>
    <rPh sb="12" eb="14">
      <t>ミマン</t>
    </rPh>
    <phoneticPr fontId="2"/>
  </si>
  <si>
    <t>所得ｘ0.088（小数点切り捨て）</t>
    <rPh sb="0" eb="2">
      <t>ショトク</t>
    </rPh>
    <rPh sb="9" eb="12">
      <t>ショウスウテン</t>
    </rPh>
    <rPh sb="12" eb="13">
      <t>キ</t>
    </rPh>
    <rPh sb="14" eb="15">
      <t>ス</t>
    </rPh>
    <phoneticPr fontId="2"/>
  </si>
  <si>
    <t>被保険者でない場合は空白</t>
    <rPh sb="0" eb="4">
      <t>ヒホケンシャ</t>
    </rPh>
    <rPh sb="7" eb="9">
      <t>バアイ</t>
    </rPh>
    <rPh sb="10" eb="12">
      <t>クウハク</t>
    </rPh>
    <phoneticPr fontId="2"/>
  </si>
  <si>
    <t>100円未満切り捨て　被保険者でない場合は空白</t>
    <rPh sb="3" eb="4">
      <t>エン</t>
    </rPh>
    <rPh sb="4" eb="6">
      <t>ミマン</t>
    </rPh>
    <rPh sb="6" eb="7">
      <t>キ</t>
    </rPh>
    <rPh sb="8" eb="9">
      <t>ス</t>
    </rPh>
    <phoneticPr fontId="2"/>
  </si>
  <si>
    <t>均等割額=被扶養者の軽減22906(22906以下なら元の均等割額)</t>
  </si>
  <si>
    <t>被扶養者軽減ない場合は空白</t>
    <rPh sb="0" eb="4">
      <t>ヒフヨウシャ</t>
    </rPh>
    <rPh sb="4" eb="6">
      <t>ケイゲン</t>
    </rPh>
    <rPh sb="8" eb="10">
      <t>バアイ</t>
    </rPh>
    <rPh sb="11" eb="13">
      <t>クウハク</t>
    </rPh>
    <phoneticPr fontId="2"/>
  </si>
  <si>
    <t>黄色はセルコピー禁止！</t>
    <rPh sb="0" eb="2">
      <t>キイロ</t>
    </rPh>
    <rPh sb="8" eb="10">
      <t>キンシ</t>
    </rPh>
    <phoneticPr fontId="2"/>
  </si>
  <si>
    <r>
      <rPr>
        <sz val="8"/>
        <color rgb="FFFF0000"/>
        <rFont val="Meiryo UI"/>
        <family val="3"/>
        <charset val="128"/>
      </rPr>
      <t>所得割用</t>
    </r>
    <r>
      <rPr>
        <sz val="8"/>
        <color theme="1"/>
        <rFont val="Meiryo UI"/>
        <family val="3"/>
        <charset val="128"/>
      </rPr>
      <t>総所得＝年金所得+給与所得+その他所得</t>
    </r>
    <rPh sb="0" eb="3">
      <t>ショトクワリ</t>
    </rPh>
    <rPh sb="3" eb="4">
      <t>ヨウ</t>
    </rPh>
    <rPh sb="4" eb="7">
      <t>ソウショトク</t>
    </rPh>
    <rPh sb="8" eb="10">
      <t>ネンキン</t>
    </rPh>
    <rPh sb="10" eb="12">
      <t>ショトク</t>
    </rPh>
    <phoneticPr fontId="2"/>
  </si>
  <si>
    <t>IF(所得&lt;=330000,8.5割,IF(AND(所得&gt;275000,所得&lt;=330000+</t>
    <phoneticPr fontId="2"/>
  </si>
  <si>
    <t>275000*人数),5割,IF(AND(所得&gt;330000+275000*人数,所得&lt;=</t>
    <phoneticPr fontId="2"/>
  </si>
  <si>
    <t>賦課限度額</t>
    <rPh sb="0" eb="5">
      <t>フカゲンドガク</t>
    </rPh>
    <phoneticPr fontId="2"/>
  </si>
  <si>
    <t>【A】均等割額</t>
    <phoneticPr fontId="2"/>
  </si>
  <si>
    <t>【B】所得割額</t>
    <phoneticPr fontId="2"/>
  </si>
  <si>
    <t>年間保険料(A)＋(B)</t>
    <rPh sb="0" eb="2">
      <t>ネンカン</t>
    </rPh>
    <rPh sb="2" eb="5">
      <t>ホケンリョウ</t>
    </rPh>
    <phoneticPr fontId="2"/>
  </si>
  <si>
    <t>所得割額(B)</t>
    <rPh sb="0" eb="2">
      <t>ショトク</t>
    </rPh>
    <rPh sb="2" eb="4">
      <t>ワリガク</t>
    </rPh>
    <phoneticPr fontId="2"/>
  </si>
  <si>
    <t>均等割額(A)</t>
    <rPh sb="0" eb="2">
      <t>キントウ</t>
    </rPh>
    <rPh sb="2" eb="4">
      <t>ワリガク</t>
    </rPh>
    <phoneticPr fontId="2"/>
  </si>
  <si>
    <r>
      <t>世帯主および被保険者の年齢を入力してください。（令和3</t>
    </r>
    <r>
      <rPr>
        <sz val="11"/>
        <rFont val="Meiryo UI"/>
        <family val="3"/>
        <charset val="128"/>
      </rPr>
      <t>年</t>
    </r>
    <r>
      <rPr>
        <sz val="11"/>
        <color theme="1"/>
        <rFont val="Meiryo UI"/>
        <family val="3"/>
        <charset val="128"/>
      </rPr>
      <t>1月1日時点）</t>
    </r>
    <rPh sb="24" eb="26">
      <t>レイワ</t>
    </rPh>
    <phoneticPr fontId="2"/>
  </si>
  <si>
    <t>被保険者B</t>
    <phoneticPr fontId="2"/>
  </si>
  <si>
    <t>被保険者C</t>
    <phoneticPr fontId="2"/>
  </si>
  <si>
    <t>被保険者D</t>
    <phoneticPr fontId="2"/>
  </si>
  <si>
    <t>被保険者A</t>
    <phoneticPr fontId="2"/>
  </si>
  <si>
    <t>被扶養2年開始</t>
    <rPh sb="0" eb="3">
      <t>ヒフヨウ</t>
    </rPh>
    <rPh sb="4" eb="5">
      <t>ネン</t>
    </rPh>
    <rPh sb="5" eb="7">
      <t>カイシ</t>
    </rPh>
    <phoneticPr fontId="2"/>
  </si>
  <si>
    <t>賦課限度額に到達するので参照しない</t>
    <rPh sb="0" eb="4">
      <t>フカゲンド</t>
    </rPh>
    <rPh sb="4" eb="5">
      <t>ガク</t>
    </rPh>
    <rPh sb="6" eb="8">
      <t>トウタツ</t>
    </rPh>
    <rPh sb="12" eb="14">
      <t>サンショウ</t>
    </rPh>
    <phoneticPr fontId="2"/>
  </si>
  <si>
    <t>公的年金等に係る雑所得以外の合計所得金額　～1000万円</t>
    <rPh sb="0" eb="4">
      <t>コウテキネンキン</t>
    </rPh>
    <rPh sb="4" eb="5">
      <t>トウ</t>
    </rPh>
    <rPh sb="6" eb="7">
      <t>カカ</t>
    </rPh>
    <rPh sb="8" eb="11">
      <t>ザツショトク</t>
    </rPh>
    <rPh sb="11" eb="13">
      <t>イガイ</t>
    </rPh>
    <rPh sb="14" eb="16">
      <t>ゴウケイ</t>
    </rPh>
    <rPh sb="16" eb="18">
      <t>ショトク</t>
    </rPh>
    <rPh sb="18" eb="20">
      <t>キンガク</t>
    </rPh>
    <rPh sb="26" eb="27">
      <t>マン</t>
    </rPh>
    <rPh sb="27" eb="28">
      <t>エン</t>
    </rPh>
    <phoneticPr fontId="2"/>
  </si>
  <si>
    <t>公的年金等に係る雑所得以外の合計所得金額　1000万円超～</t>
    <rPh sb="0" eb="4">
      <t>コウテキネンキン</t>
    </rPh>
    <rPh sb="4" eb="5">
      <t>トウ</t>
    </rPh>
    <rPh sb="6" eb="7">
      <t>カカ</t>
    </rPh>
    <rPh sb="8" eb="11">
      <t>ザツショトク</t>
    </rPh>
    <rPh sb="11" eb="13">
      <t>イガイ</t>
    </rPh>
    <rPh sb="14" eb="16">
      <t>ゴウケイ</t>
    </rPh>
    <rPh sb="16" eb="18">
      <t>ショトク</t>
    </rPh>
    <rPh sb="18" eb="20">
      <t>キンガク</t>
    </rPh>
    <rPh sb="25" eb="27">
      <t>マンエン</t>
    </rPh>
    <rPh sb="27" eb="28">
      <t>チョウ</t>
    </rPh>
    <phoneticPr fontId="2"/>
  </si>
  <si>
    <t>(2400万円超～2450万円以下)</t>
    <rPh sb="5" eb="7">
      <t>マンエン</t>
    </rPh>
    <rPh sb="7" eb="8">
      <t>チョウ</t>
    </rPh>
    <rPh sb="13" eb="15">
      <t>マンエン</t>
    </rPh>
    <rPh sb="15" eb="17">
      <t>イカ</t>
    </rPh>
    <phoneticPr fontId="2"/>
  </si>
  <si>
    <t>基礎控除　(2400万円以下)</t>
    <rPh sb="0" eb="2">
      <t>キソ</t>
    </rPh>
    <rPh sb="2" eb="4">
      <t>コウジョ</t>
    </rPh>
    <rPh sb="10" eb="12">
      <t>マンエン</t>
    </rPh>
    <rPh sb="12" eb="14">
      <t>イカ</t>
    </rPh>
    <phoneticPr fontId="2"/>
  </si>
  <si>
    <t>(2450万円超～2500万円以下)</t>
    <rPh sb="5" eb="7">
      <t>マンエン</t>
    </rPh>
    <rPh sb="7" eb="8">
      <t>チョウ</t>
    </rPh>
    <rPh sb="13" eb="15">
      <t>マンエン</t>
    </rPh>
    <rPh sb="15" eb="17">
      <t>イカ</t>
    </rPh>
    <phoneticPr fontId="2"/>
  </si>
  <si>
    <t>(2500万円超)</t>
    <rPh sb="5" eb="7">
      <t>マンエン</t>
    </rPh>
    <rPh sb="7" eb="8">
      <t>チョウ</t>
    </rPh>
    <phoneticPr fontId="2"/>
  </si>
  <si>
    <t xml:space="preserve">0～  600,000 </t>
    <phoneticPr fontId="2"/>
  </si>
  <si>
    <t xml:space="preserve">600,001～1,299,999 </t>
    <phoneticPr fontId="2"/>
  </si>
  <si>
    <t>年金収入－600,000</t>
    <phoneticPr fontId="2"/>
  </si>
  <si>
    <t>年金収入×0.75－275,000</t>
    <phoneticPr fontId="2"/>
  </si>
  <si>
    <t>年金収入×0.85－685,000</t>
    <phoneticPr fontId="2"/>
  </si>
  <si>
    <t>年金収入×0.95－1,455,000</t>
    <phoneticPr fontId="2"/>
  </si>
  <si>
    <t xml:space="preserve">4,100,000～7,699,999 </t>
    <phoneticPr fontId="2"/>
  </si>
  <si>
    <t xml:space="preserve"> 7,700,000～9,999,999</t>
    <phoneticPr fontId="2"/>
  </si>
  <si>
    <t>10,000,000～         .</t>
    <phoneticPr fontId="2"/>
  </si>
  <si>
    <t>年金収入－1,955,000</t>
    <phoneticPr fontId="2"/>
  </si>
  <si>
    <t>年金収入－1,100,000</t>
    <phoneticPr fontId="2"/>
  </si>
  <si>
    <t>K均等割額</t>
    <phoneticPr fontId="2"/>
  </si>
  <si>
    <t>被扶養者軽減</t>
    <phoneticPr fontId="2"/>
  </si>
  <si>
    <t>チェック戻り値①</t>
    <rPh sb="4" eb="5">
      <t>モド</t>
    </rPh>
    <rPh sb="6" eb="7">
      <t>チ</t>
    </rPh>
    <phoneticPr fontId="2"/>
  </si>
  <si>
    <t>特別障害・23歳未満扶養所得金額調整控除(1)</t>
    <rPh sb="0" eb="2">
      <t>トクベツ</t>
    </rPh>
    <rPh sb="2" eb="4">
      <t>ショウガイ</t>
    </rPh>
    <rPh sb="7" eb="8">
      <t>サイ</t>
    </rPh>
    <rPh sb="8" eb="10">
      <t>ミマン</t>
    </rPh>
    <rPh sb="10" eb="12">
      <t>フヨウ</t>
    </rPh>
    <rPh sb="12" eb="14">
      <t>ショトク</t>
    </rPh>
    <rPh sb="14" eb="16">
      <t>キンガク</t>
    </rPh>
    <rPh sb="16" eb="18">
      <t>チョウセイ</t>
    </rPh>
    <rPh sb="18" eb="20">
      <t>コウジョ</t>
    </rPh>
    <phoneticPr fontId="2"/>
  </si>
  <si>
    <t>所得金額調整控除①</t>
    <rPh sb="0" eb="2">
      <t>ショトク</t>
    </rPh>
    <rPh sb="2" eb="4">
      <t>キンガク</t>
    </rPh>
    <rPh sb="4" eb="6">
      <t>チョウセイ</t>
    </rPh>
    <rPh sb="6" eb="8">
      <t>コウジョ</t>
    </rPh>
    <phoneticPr fontId="2"/>
  </si>
  <si>
    <t>給与所得控除後の金額(最高10万円)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1" eb="13">
      <t>サイコウ</t>
    </rPh>
    <rPh sb="15" eb="17">
      <t>マンエン</t>
    </rPh>
    <phoneticPr fontId="2"/>
  </si>
  <si>
    <t>公的年金等の雑所得の金額(最高10万円)</t>
    <rPh sb="0" eb="2">
      <t>コウテキ</t>
    </rPh>
    <rPh sb="2" eb="4">
      <t>ネンキン</t>
    </rPh>
    <rPh sb="4" eb="5">
      <t>トウ</t>
    </rPh>
    <rPh sb="6" eb="9">
      <t>ザツショトク</t>
    </rPh>
    <rPh sb="10" eb="12">
      <t>キンガク</t>
    </rPh>
    <rPh sb="13" eb="15">
      <t>サイコウ</t>
    </rPh>
    <rPh sb="17" eb="19">
      <t>マンエン</t>
    </rPh>
    <phoneticPr fontId="2"/>
  </si>
  <si>
    <t>所得金額調整控除②</t>
    <rPh sb="0" eb="2">
      <t>ショトク</t>
    </rPh>
    <rPh sb="2" eb="4">
      <t>キンガク</t>
    </rPh>
    <rPh sb="4" eb="6">
      <t>チョウセイ</t>
    </rPh>
    <rPh sb="6" eb="8">
      <t>コウジョ</t>
    </rPh>
    <phoneticPr fontId="2"/>
  </si>
  <si>
    <t>所得金額調整控除後給与所得</t>
    <rPh sb="0" eb="2">
      <t>ショトク</t>
    </rPh>
    <rPh sb="2" eb="4">
      <t>キンガク</t>
    </rPh>
    <rPh sb="4" eb="8">
      <t>チョウセイコウジョ</t>
    </rPh>
    <rPh sb="8" eb="9">
      <t>ゴ</t>
    </rPh>
    <rPh sb="9" eb="11">
      <t>キュウヨ</t>
    </rPh>
    <rPh sb="11" eb="13">
      <t>ショトク</t>
    </rPh>
    <phoneticPr fontId="2"/>
  </si>
  <si>
    <t>チェック戻り値②</t>
    <rPh sb="4" eb="5">
      <t>モド</t>
    </rPh>
    <rPh sb="6" eb="7">
      <t>チ</t>
    </rPh>
    <phoneticPr fontId="2"/>
  </si>
  <si>
    <t>12/31時点年齢</t>
    <rPh sb="5" eb="7">
      <t>ジテン</t>
    </rPh>
    <rPh sb="7" eb="9">
      <t>ネンレイ</t>
    </rPh>
    <phoneticPr fontId="2"/>
  </si>
  <si>
    <t>給与専従者収入額の減産後の給与収入が55万円を超える</t>
    <rPh sb="0" eb="2">
      <t>キュウヨ</t>
    </rPh>
    <rPh sb="2" eb="5">
      <t>センジュウシャ</t>
    </rPh>
    <rPh sb="5" eb="8">
      <t>シュウニュウガク</t>
    </rPh>
    <rPh sb="9" eb="12">
      <t>ゲンサンゴ</t>
    </rPh>
    <rPh sb="13" eb="15">
      <t>キュウヨ</t>
    </rPh>
    <rPh sb="15" eb="17">
      <t>シュウニュウ</t>
    </rPh>
    <rPh sb="20" eb="22">
      <t>マンエン</t>
    </rPh>
    <rPh sb="23" eb="24">
      <t>コ</t>
    </rPh>
    <phoneticPr fontId="2"/>
  </si>
  <si>
    <t>前年度12月31日現在65歳未満かつ公的年金収入額が60万円を超える</t>
    <rPh sb="0" eb="3">
      <t>ゼンネンド</t>
    </rPh>
    <rPh sb="5" eb="6">
      <t>ガツ</t>
    </rPh>
    <rPh sb="8" eb="9">
      <t>ニチ</t>
    </rPh>
    <rPh sb="9" eb="11">
      <t>ゲンザイ</t>
    </rPh>
    <rPh sb="13" eb="14">
      <t>サイ</t>
    </rPh>
    <rPh sb="14" eb="16">
      <t>ミマン</t>
    </rPh>
    <rPh sb="18" eb="22">
      <t>コウテキネンキン</t>
    </rPh>
    <rPh sb="22" eb="25">
      <t>シュウニュウガク</t>
    </rPh>
    <rPh sb="28" eb="30">
      <t>マンエン</t>
    </rPh>
    <rPh sb="31" eb="32">
      <t>コ</t>
    </rPh>
    <phoneticPr fontId="2"/>
  </si>
  <si>
    <t>前年度12月31日現在65歳以上かつ公的年金収入額が125万円を超える</t>
    <rPh sb="0" eb="3">
      <t>ゼンネンド</t>
    </rPh>
    <rPh sb="5" eb="6">
      <t>ガツ</t>
    </rPh>
    <rPh sb="8" eb="9">
      <t>ニチ</t>
    </rPh>
    <rPh sb="9" eb="11">
      <t>ゲンザイ</t>
    </rPh>
    <rPh sb="13" eb="14">
      <t>サイ</t>
    </rPh>
    <rPh sb="14" eb="16">
      <t>イジョウ</t>
    </rPh>
    <rPh sb="18" eb="22">
      <t>コウテキネンキン</t>
    </rPh>
    <rPh sb="22" eb="25">
      <t>シュウニュウガク</t>
    </rPh>
    <rPh sb="29" eb="31">
      <t>マンエン</t>
    </rPh>
    <rPh sb="32" eb="33">
      <t>コ</t>
    </rPh>
    <phoneticPr fontId="2"/>
  </si>
  <si>
    <t>①②③</t>
    <phoneticPr fontId="2"/>
  </si>
  <si>
    <t>年金・給与所得者の数</t>
    <rPh sb="0" eb="2">
      <t>ネンキン</t>
    </rPh>
    <rPh sb="3" eb="5">
      <t>キュウヨ</t>
    </rPh>
    <rPh sb="5" eb="8">
      <t>ショトクシャ</t>
    </rPh>
    <rPh sb="9" eb="10">
      <t>スウ</t>
    </rPh>
    <phoneticPr fontId="2"/>
  </si>
  <si>
    <t>(複)年金・給与所得者判定</t>
    <rPh sb="1" eb="2">
      <t>フク</t>
    </rPh>
    <rPh sb="3" eb="5">
      <t>ネンキン</t>
    </rPh>
    <rPh sb="6" eb="8">
      <t>キュウヨ</t>
    </rPh>
    <rPh sb="8" eb="10">
      <t>ショトク</t>
    </rPh>
    <rPh sb="10" eb="11">
      <t>シャ</t>
    </rPh>
    <rPh sb="11" eb="13">
      <t>ハンテイ</t>
    </rPh>
    <phoneticPr fontId="2"/>
  </si>
  <si>
    <t>①世帯年金・給与所得者判定</t>
    <rPh sb="1" eb="3">
      <t>セタイ</t>
    </rPh>
    <rPh sb="3" eb="5">
      <t>ネンキン</t>
    </rPh>
    <rPh sb="6" eb="8">
      <t>キュウヨ</t>
    </rPh>
    <rPh sb="8" eb="10">
      <t>ショトク</t>
    </rPh>
    <rPh sb="10" eb="11">
      <t>シャ</t>
    </rPh>
    <rPh sb="11" eb="13">
      <t>ハンテイ</t>
    </rPh>
    <phoneticPr fontId="2"/>
  </si>
  <si>
    <t>②世帯年金・給与所得者判定</t>
    <rPh sb="1" eb="3">
      <t>セタイ</t>
    </rPh>
    <rPh sb="3" eb="5">
      <t>ネンキン</t>
    </rPh>
    <rPh sb="6" eb="8">
      <t>キュウヨ</t>
    </rPh>
    <rPh sb="8" eb="10">
      <t>ショトク</t>
    </rPh>
    <rPh sb="10" eb="11">
      <t>シャ</t>
    </rPh>
    <rPh sb="11" eb="13">
      <t>ハンテイ</t>
    </rPh>
    <phoneticPr fontId="2"/>
  </si>
  <si>
    <t>③世帯年金・給与所得者判定</t>
    <rPh sb="1" eb="3">
      <t>セタイ</t>
    </rPh>
    <rPh sb="3" eb="5">
      <t>ネンキン</t>
    </rPh>
    <rPh sb="6" eb="8">
      <t>キュウヨ</t>
    </rPh>
    <rPh sb="8" eb="10">
      <t>ショトク</t>
    </rPh>
    <rPh sb="10" eb="11">
      <t>シャ</t>
    </rPh>
    <rPh sb="11" eb="13">
      <t>ハンテイ</t>
    </rPh>
    <phoneticPr fontId="2"/>
  </si>
  <si>
    <t>④世帯年金・給与所得者判定</t>
    <rPh sb="1" eb="3">
      <t>セタイ</t>
    </rPh>
    <rPh sb="3" eb="5">
      <t>ネンキン</t>
    </rPh>
    <rPh sb="6" eb="8">
      <t>キュウヨ</t>
    </rPh>
    <rPh sb="8" eb="10">
      <t>ショトク</t>
    </rPh>
    <rPh sb="10" eb="11">
      <t>シャ</t>
    </rPh>
    <rPh sb="11" eb="13">
      <t>ハンテイ</t>
    </rPh>
    <phoneticPr fontId="2"/>
  </si>
  <si>
    <t>⑤世帯年金・給与所得者判定</t>
    <rPh sb="1" eb="3">
      <t>セタイ</t>
    </rPh>
    <rPh sb="3" eb="5">
      <t>ネンキン</t>
    </rPh>
    <rPh sb="6" eb="8">
      <t>キュウヨ</t>
    </rPh>
    <rPh sb="8" eb="10">
      <t>ショトク</t>
    </rPh>
    <rPh sb="10" eb="11">
      <t>シャ</t>
    </rPh>
    <rPh sb="11" eb="13">
      <t>ハンテイ</t>
    </rPh>
    <phoneticPr fontId="2"/>
  </si>
  <si>
    <t>期日年金・給与所得者数</t>
    <rPh sb="10" eb="11">
      <t>スウ</t>
    </rPh>
    <phoneticPr fontId="2"/>
  </si>
  <si>
    <t>(被扶養軽減該当)</t>
    <rPh sb="6" eb="8">
      <t>ガイトウ</t>
    </rPh>
    <phoneticPr fontId="2"/>
  </si>
  <si>
    <t>(被扶養軽減該当)</t>
    <phoneticPr fontId="2"/>
  </si>
  <si>
    <t>(被扶養軽減該当)</t>
    <phoneticPr fontId="2"/>
  </si>
  <si>
    <t>被扶養軽減該当</t>
    <rPh sb="0" eb="1">
      <t>ヒ</t>
    </rPh>
    <rPh sb="1" eb="3">
      <t>フヨウ</t>
    </rPh>
    <rPh sb="3" eb="5">
      <t>ケイゲン</t>
    </rPh>
    <phoneticPr fontId="2"/>
  </si>
  <si>
    <t>被扶養軽減非該当</t>
    <rPh sb="0" eb="1">
      <t>ヒ</t>
    </rPh>
    <rPh sb="1" eb="3">
      <t>フヨウ</t>
    </rPh>
    <rPh sb="3" eb="5">
      <t>ケイゲン</t>
    </rPh>
    <rPh sb="5" eb="6">
      <t>ヒ</t>
    </rPh>
    <phoneticPr fontId="2"/>
  </si>
  <si>
    <t>1月1日生まれ</t>
    <rPh sb="1" eb="2">
      <t>ガツ</t>
    </rPh>
    <rPh sb="3" eb="4">
      <t>ニチ</t>
    </rPh>
    <rPh sb="4" eb="5">
      <t>ウ</t>
    </rPh>
    <phoneticPr fontId="2"/>
  </si>
  <si>
    <t>65歳を入力時1月1日生まれの場合はチェックを入れてください。(世帯年金・給与所得者把握のため、前年度12月31日時点65歳未満を判定します)</t>
    <rPh sb="2" eb="3">
      <t>サイ</t>
    </rPh>
    <rPh sb="4" eb="7">
      <t>ニュウリョクジ</t>
    </rPh>
    <rPh sb="8" eb="9">
      <t>ガツ</t>
    </rPh>
    <rPh sb="10" eb="11">
      <t>ニチ</t>
    </rPh>
    <rPh sb="11" eb="12">
      <t>ウ</t>
    </rPh>
    <rPh sb="15" eb="17">
      <t>バアイ</t>
    </rPh>
    <rPh sb="23" eb="24">
      <t>イ</t>
    </rPh>
    <phoneticPr fontId="2"/>
  </si>
  <si>
    <t>(被扶養軽減該当)</t>
    <phoneticPr fontId="2"/>
  </si>
  <si>
    <t>被扶養軽減非該当</t>
    <rPh sb="5" eb="6">
      <t>ヒ</t>
    </rPh>
    <rPh sb="6" eb="8">
      <t>ガイトウ</t>
    </rPh>
    <phoneticPr fontId="2"/>
  </si>
  <si>
    <r>
      <t>給与等の収入額(最高1000万円)</t>
    </r>
    <r>
      <rPr>
        <sz val="8"/>
        <color rgb="FFFF0000"/>
        <rFont val="Meiryo UI"/>
        <family val="3"/>
        <charset val="128"/>
      </rPr>
      <t>1円未満切り上げ</t>
    </r>
    <rPh sb="0" eb="2">
      <t>キュウヨ</t>
    </rPh>
    <rPh sb="2" eb="3">
      <t>トウ</t>
    </rPh>
    <rPh sb="4" eb="7">
      <t>シュウニュウガク</t>
    </rPh>
    <rPh sb="8" eb="10">
      <t>サイコウ</t>
    </rPh>
    <rPh sb="14" eb="16">
      <t>マンエン</t>
    </rPh>
    <rPh sb="18" eb="19">
      <t>エン</t>
    </rPh>
    <rPh sb="19" eb="21">
      <t>ミマン</t>
    </rPh>
    <rPh sb="21" eb="22">
      <t>キ</t>
    </rPh>
    <rPh sb="23" eb="24">
      <t>ア</t>
    </rPh>
    <phoneticPr fontId="2"/>
  </si>
  <si>
    <r>
      <rPr>
        <sz val="11"/>
        <rFont val="Meiryo UI"/>
        <family val="3"/>
        <charset val="128"/>
      </rPr>
      <t>令和2年</t>
    </r>
    <r>
      <rPr>
        <sz val="11"/>
        <color theme="1"/>
        <rFont val="Meiryo UI"/>
        <family val="3"/>
        <charset val="128"/>
      </rPr>
      <t>中の①年金収入額 ②給与収入額 ③その他の所得額 を入力してください。</t>
    </r>
    <rPh sb="0" eb="2">
      <t>レイワ</t>
    </rPh>
    <phoneticPr fontId="2"/>
  </si>
  <si>
    <t xml:space="preserve">0～1,100,000 </t>
    <phoneticPr fontId="2"/>
  </si>
  <si>
    <t xml:space="preserve">1,100,001～3,299,999 </t>
    <phoneticPr fontId="2"/>
  </si>
  <si>
    <t>75歳になられる日、または和歌山県に転入される日を入力してください。例:2021/4/1</t>
    <rPh sb="34" eb="35">
      <t>レイ</t>
    </rPh>
    <phoneticPr fontId="2"/>
  </si>
  <si>
    <t>被扶養者軽減に該当する方は軽減開始日(はじめて制度に加入された日)を入力してください。例:2021/4/1 該当しない方は空欄のままにしてください。</t>
    <rPh sb="7" eb="9">
      <t>ガイトウ</t>
    </rPh>
    <rPh sb="11" eb="12">
      <t>カタ</t>
    </rPh>
    <rPh sb="13" eb="15">
      <t>ケイゲン</t>
    </rPh>
    <rPh sb="23" eb="25">
      <t>セイド</t>
    </rPh>
    <rPh sb="26" eb="28">
      <t>カニュウ</t>
    </rPh>
    <rPh sb="31" eb="32">
      <t>ヒ</t>
    </rPh>
    <phoneticPr fontId="2"/>
  </si>
  <si>
    <t>同一生計配偶者もしくは被扶養親族が特別障害者である場合、または23歳未満の扶養親族がいる場合はチェックを入れてください。</t>
    <rPh sb="0" eb="2">
      <t>ドウイツ</t>
    </rPh>
    <rPh sb="2" eb="4">
      <t>セイケイ</t>
    </rPh>
    <rPh sb="4" eb="7">
      <t>ハイグウシャ</t>
    </rPh>
    <rPh sb="11" eb="16">
      <t>ヒフヨウシンゾク</t>
    </rPh>
    <rPh sb="17" eb="19">
      <t>トクベツ</t>
    </rPh>
    <rPh sb="19" eb="21">
      <t>ショウガイ</t>
    </rPh>
    <rPh sb="21" eb="22">
      <t>シャ</t>
    </rPh>
    <rPh sb="25" eb="27">
      <t>バアイ</t>
    </rPh>
    <rPh sb="33" eb="34">
      <t>サイ</t>
    </rPh>
    <rPh sb="34" eb="36">
      <t>ミマン</t>
    </rPh>
    <rPh sb="37" eb="39">
      <t>フヨウ</t>
    </rPh>
    <rPh sb="39" eb="41">
      <t>シンゾク</t>
    </rPh>
    <rPh sb="44" eb="46">
      <t>バアイ</t>
    </rPh>
    <rPh sb="52" eb="53">
      <t>イ</t>
    </rPh>
    <phoneticPr fontId="2"/>
  </si>
  <si>
    <t>特別障害者または
23歳未満扶養</t>
    <rPh sb="0" eb="2">
      <t>トクベツ</t>
    </rPh>
    <rPh sb="2" eb="4">
      <t>ショウガイ</t>
    </rPh>
    <rPh sb="4" eb="5">
      <t>シャ</t>
    </rPh>
    <rPh sb="11" eb="12">
      <t>サイ</t>
    </rPh>
    <rPh sb="12" eb="14">
      <t>ミマン</t>
    </rPh>
    <rPh sb="14" eb="16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</si>
</sst>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 "/>
    <numFmt numFmtId="178" formatCode="#,##0_ ;[Red]\-#,##0\ "/>
  </numFmts>
  <fonts count="25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rgb="FF000000"/>
      <name val="MS UI Gothic"/>
      <family val="3"/>
      <charset val="128"/>
    </font>
    <font>
      <sz val="14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9"/>
      <color theme="1"/>
      <name val="Meiryo UI"/>
      <family val="3"/>
      <charset val="128"/>
    </font>
    <font>
      <sz val="11"/>
      <name val="ＭＳ Ｐ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1"/>
      <color rgb="FFFF0000"/>
      <name val="Meiryo UI"/>
      <family val="3"/>
      <charset val="128"/>
    </font>
    <font>
      <sz val="11"/>
      <name val="Meiryo UI"/>
      <family val="3"/>
      <charset val="1"/>
    </font>
  </fonts>
  <fills count="2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 shrinkToFit="1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 shrinkToFit="1"/>
    </xf>
    <xf numFmtId="0" fontId="12" fillId="0" borderId="0" xfId="0" applyNumberFormat="1" applyFont="1" applyFill="1" applyAlignment="1">
      <alignment vertical="center"/>
    </xf>
    <xf numFmtId="178" fontId="6" fillId="0" borderId="0" xfId="0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8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horizontal="right" vertical="center" shrinkToFit="1"/>
    </xf>
    <xf numFmtId="176" fontId="18" fillId="0" borderId="1" xfId="0" applyNumberFormat="1" applyFont="1" applyFill="1" applyBorder="1" applyAlignment="1">
      <alignment vertical="center"/>
    </xf>
    <xf numFmtId="0" fontId="12" fillId="0" borderId="0" xfId="0" applyNumberFormat="1" applyFont="1" applyFill="1" applyAlignment="1">
      <alignment horizontal="right" vertical="center" shrinkToFit="1"/>
    </xf>
    <xf numFmtId="0" fontId="12" fillId="8" borderId="0" xfId="0" applyNumberFormat="1" applyFont="1" applyFill="1" applyAlignment="1">
      <alignment vertical="center"/>
    </xf>
    <xf numFmtId="0" fontId="19" fillId="8" borderId="0" xfId="0" applyFont="1" applyFill="1">
      <alignment vertical="center"/>
    </xf>
    <xf numFmtId="0" fontId="19" fillId="0" borderId="0" xfId="0" applyFont="1">
      <alignment vertical="center"/>
    </xf>
    <xf numFmtId="0" fontId="0" fillId="0" borderId="2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4" xfId="0" applyNumberFormat="1" applyBorder="1">
      <alignment vertical="center"/>
    </xf>
    <xf numFmtId="0" fontId="15" fillId="0" borderId="3" xfId="0" applyNumberFormat="1" applyFont="1" applyBorder="1">
      <alignment vertical="center"/>
    </xf>
    <xf numFmtId="0" fontId="0" fillId="2" borderId="3" xfId="0" applyNumberFormat="1" applyFill="1" applyBorder="1">
      <alignment vertical="center"/>
    </xf>
    <xf numFmtId="176" fontId="0" fillId="2" borderId="3" xfId="0" applyNumberFormat="1" applyFill="1" applyBorder="1">
      <alignment vertical="center"/>
    </xf>
    <xf numFmtId="0" fontId="3" fillId="2" borderId="3" xfId="0" applyNumberFormat="1" applyFont="1" applyFill="1" applyBorder="1" applyAlignment="1">
      <alignment horizontal="right" vertical="center"/>
    </xf>
    <xf numFmtId="0" fontId="0" fillId="2" borderId="4" xfId="0" applyNumberFormat="1" applyFill="1" applyBorder="1">
      <alignment vertical="center"/>
    </xf>
    <xf numFmtId="0" fontId="3" fillId="0" borderId="3" xfId="0" applyNumberFormat="1" applyFont="1" applyBorder="1" applyAlignment="1">
      <alignment horizontal="right" vertical="center"/>
    </xf>
    <xf numFmtId="176" fontId="0" fillId="0" borderId="3" xfId="0" applyNumberFormat="1" applyBorder="1">
      <alignment vertical="center"/>
    </xf>
    <xf numFmtId="0" fontId="3" fillId="2" borderId="3" xfId="0" applyNumberFormat="1" applyFont="1" applyFill="1" applyBorder="1" applyAlignment="1">
      <alignment vertical="center"/>
    </xf>
    <xf numFmtId="0" fontId="0" fillId="0" borderId="5" xfId="0" applyNumberFormat="1" applyBorder="1">
      <alignment vertical="center"/>
    </xf>
    <xf numFmtId="0" fontId="0" fillId="2" borderId="6" xfId="0" applyNumberFormat="1" applyFill="1" applyBorder="1">
      <alignment vertical="center"/>
    </xf>
    <xf numFmtId="0" fontId="0" fillId="0" borderId="7" xfId="0" applyNumberFormat="1" applyBorder="1">
      <alignment vertical="center"/>
    </xf>
    <xf numFmtId="0" fontId="0" fillId="0" borderId="8" xfId="0" applyNumberFormat="1" applyBorder="1">
      <alignment vertical="center"/>
    </xf>
    <xf numFmtId="0" fontId="7" fillId="8" borderId="9" xfId="0" applyNumberFormat="1" applyFont="1" applyFill="1" applyBorder="1" applyAlignment="1">
      <alignment horizontal="right" vertical="center" shrinkToFit="1"/>
    </xf>
    <xf numFmtId="0" fontId="12" fillId="0" borderId="1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vertical="center" shrinkToFit="1"/>
    </xf>
    <xf numFmtId="0" fontId="7" fillId="8" borderId="1" xfId="0" applyNumberFormat="1" applyFont="1" applyFill="1" applyBorder="1" applyAlignment="1">
      <alignment horizontal="right" vertical="center" shrinkToFit="1"/>
    </xf>
    <xf numFmtId="0" fontId="6" fillId="0" borderId="1" xfId="0" applyNumberFormat="1" applyFont="1" applyFill="1" applyBorder="1" applyAlignment="1">
      <alignment vertical="center"/>
    </xf>
    <xf numFmtId="0" fontId="19" fillId="8" borderId="11" xfId="0" applyFont="1" applyFill="1" applyBorder="1">
      <alignment vertical="center"/>
    </xf>
    <xf numFmtId="14" fontId="6" fillId="0" borderId="1" xfId="0" applyNumberFormat="1" applyFont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 shrinkToFit="1"/>
    </xf>
    <xf numFmtId="0" fontId="6" fillId="8" borderId="1" xfId="0" applyNumberFormat="1" applyFont="1" applyFill="1" applyBorder="1" applyAlignment="1">
      <alignment vertical="center"/>
    </xf>
    <xf numFmtId="14" fontId="6" fillId="8" borderId="1" xfId="0" applyNumberFormat="1" applyFont="1" applyFill="1" applyBorder="1" applyAlignment="1">
      <alignment horizontal="center" vertical="center"/>
    </xf>
    <xf numFmtId="0" fontId="6" fillId="8" borderId="1" xfId="0" applyNumberFormat="1" applyFont="1" applyFill="1" applyBorder="1" applyAlignment="1">
      <alignment vertical="center" shrinkToFit="1"/>
    </xf>
    <xf numFmtId="0" fontId="6" fillId="2" borderId="1" xfId="0" applyNumberFormat="1" applyFont="1" applyFill="1" applyBorder="1" applyAlignment="1">
      <alignment vertical="center"/>
    </xf>
    <xf numFmtId="0" fontId="6" fillId="8" borderId="1" xfId="0" applyNumberFormat="1" applyFont="1" applyFill="1" applyBorder="1" applyAlignment="1">
      <alignment horizontal="center" vertical="center"/>
    </xf>
    <xf numFmtId="0" fontId="6" fillId="8" borderId="1" xfId="0" applyNumberFormat="1" applyFont="1" applyFill="1" applyBorder="1" applyAlignment="1"/>
    <xf numFmtId="0" fontId="12" fillId="8" borderId="1" xfId="0" applyNumberFormat="1" applyFont="1" applyFill="1" applyBorder="1" applyAlignment="1">
      <alignment horizontal="right" vertical="center" shrinkToFit="1"/>
    </xf>
    <xf numFmtId="0" fontId="6" fillId="12" borderId="1" xfId="0" applyNumberFormat="1" applyFont="1" applyFill="1" applyBorder="1" applyAlignment="1">
      <alignment vertical="center"/>
    </xf>
    <xf numFmtId="0" fontId="7" fillId="12" borderId="1" xfId="0" applyNumberFormat="1" applyFont="1" applyFill="1" applyBorder="1" applyAlignment="1">
      <alignment vertical="center" shrinkToFit="1"/>
    </xf>
    <xf numFmtId="0" fontId="7" fillId="12" borderId="1" xfId="0" applyNumberFormat="1" applyFont="1" applyFill="1" applyBorder="1" applyAlignment="1">
      <alignment horizontal="right" vertical="center" shrinkToFit="1"/>
    </xf>
    <xf numFmtId="0" fontId="7" fillId="8" borderId="1" xfId="0" applyNumberFormat="1" applyFont="1" applyFill="1" applyBorder="1" applyAlignment="1">
      <alignment vertical="center" shrinkToFit="1"/>
    </xf>
    <xf numFmtId="0" fontId="6" fillId="0" borderId="1" xfId="0" applyNumberFormat="1" applyFont="1" applyFill="1" applyBorder="1" applyAlignment="1">
      <alignment vertical="center" shrinkToFit="1"/>
    </xf>
    <xf numFmtId="0" fontId="6" fillId="15" borderId="1" xfId="0" applyNumberFormat="1" applyFont="1" applyFill="1" applyBorder="1" applyAlignment="1">
      <alignment vertical="center"/>
    </xf>
    <xf numFmtId="0" fontId="6" fillId="15" borderId="1" xfId="0" applyNumberFormat="1" applyFont="1" applyFill="1" applyBorder="1" applyAlignment="1">
      <alignment vertical="center" shrinkToFit="1"/>
    </xf>
    <xf numFmtId="0" fontId="7" fillId="15" borderId="1" xfId="0" applyNumberFormat="1" applyFont="1" applyFill="1" applyBorder="1" applyAlignment="1">
      <alignment horizontal="right" vertical="center" shrinkToFit="1"/>
    </xf>
    <xf numFmtId="0" fontId="6" fillId="12" borderId="1" xfId="0" applyNumberFormat="1" applyFont="1" applyFill="1" applyBorder="1" applyAlignment="1">
      <alignment horizontal="center" vertical="center"/>
    </xf>
    <xf numFmtId="0" fontId="12" fillId="15" borderId="1" xfId="0" applyNumberFormat="1" applyFont="1" applyFill="1" applyBorder="1" applyAlignment="1">
      <alignment horizontal="right" vertical="center" shrinkToFit="1"/>
    </xf>
    <xf numFmtId="0" fontId="8" fillId="15" borderId="1" xfId="0" applyNumberFormat="1" applyFont="1" applyFill="1" applyBorder="1" applyAlignment="1"/>
    <xf numFmtId="0" fontId="8" fillId="15" borderId="1" xfId="0" applyNumberFormat="1" applyFont="1" applyFill="1" applyBorder="1" applyAlignment="1">
      <alignment vertical="center"/>
    </xf>
    <xf numFmtId="0" fontId="6" fillId="7" borderId="1" xfId="0" applyNumberFormat="1" applyFont="1" applyFill="1" applyBorder="1" applyAlignment="1">
      <alignment vertical="center"/>
    </xf>
    <xf numFmtId="0" fontId="6" fillId="7" borderId="1" xfId="0" applyNumberFormat="1" applyFont="1" applyFill="1" applyBorder="1" applyAlignment="1">
      <alignment vertical="center" shrinkToFit="1"/>
    </xf>
    <xf numFmtId="0" fontId="7" fillId="7" borderId="1" xfId="0" applyNumberFormat="1" applyFont="1" applyFill="1" applyBorder="1" applyAlignment="1">
      <alignment horizontal="right" vertical="center" shrinkToFit="1"/>
    </xf>
    <xf numFmtId="14" fontId="6" fillId="7" borderId="1" xfId="0" applyNumberFormat="1" applyFont="1" applyFill="1" applyBorder="1" applyAlignment="1">
      <alignment vertical="center"/>
    </xf>
    <xf numFmtId="14" fontId="7" fillId="7" borderId="1" xfId="0" applyNumberFormat="1" applyFont="1" applyFill="1" applyBorder="1" applyAlignment="1">
      <alignment horizontal="right" vertical="center" shrinkToFit="1"/>
    </xf>
    <xf numFmtId="0" fontId="6" fillId="9" borderId="1" xfId="0" applyNumberFormat="1" applyFont="1" applyFill="1" applyBorder="1" applyAlignment="1" applyProtection="1">
      <alignment vertical="center"/>
      <protection locked="0"/>
    </xf>
    <xf numFmtId="0" fontId="6" fillId="12" borderId="1" xfId="0" applyNumberFormat="1" applyFont="1" applyFill="1" applyBorder="1" applyAlignment="1">
      <alignment vertical="center" shrinkToFit="1"/>
    </xf>
    <xf numFmtId="0" fontId="6" fillId="10" borderId="1" xfId="0" applyNumberFormat="1" applyFont="1" applyFill="1" applyBorder="1" applyAlignment="1">
      <alignment vertical="center"/>
    </xf>
    <xf numFmtId="0" fontId="6" fillId="10" borderId="1" xfId="0" applyNumberFormat="1" applyFont="1" applyFill="1" applyBorder="1" applyAlignment="1">
      <alignment vertical="center" shrinkToFit="1"/>
    </xf>
    <xf numFmtId="14" fontId="12" fillId="10" borderId="1" xfId="0" applyNumberFormat="1" applyFont="1" applyFill="1" applyBorder="1" applyAlignment="1">
      <alignment horizontal="right" vertical="center" shrinkToFit="1"/>
    </xf>
    <xf numFmtId="0" fontId="7" fillId="10" borderId="1" xfId="0" applyNumberFormat="1" applyFont="1" applyFill="1" applyBorder="1" applyAlignment="1">
      <alignment horizontal="right" vertical="center" shrinkToFit="1"/>
    </xf>
    <xf numFmtId="0" fontId="0" fillId="10" borderId="1" xfId="0" applyFill="1" applyBorder="1">
      <alignment vertical="center"/>
    </xf>
    <xf numFmtId="0" fontId="12" fillId="10" borderId="1" xfId="0" applyNumberFormat="1" applyFont="1" applyFill="1" applyBorder="1" applyAlignment="1">
      <alignment horizontal="right" vertical="center" shrinkToFit="1"/>
    </xf>
    <xf numFmtId="0" fontId="8" fillId="0" borderId="1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vertical="center" shrinkToFit="1"/>
    </xf>
    <xf numFmtId="0" fontId="14" fillId="15" borderId="1" xfId="0" applyNumberFormat="1" applyFont="1" applyFill="1" applyBorder="1" applyAlignment="1"/>
    <xf numFmtId="0" fontId="13" fillId="15" borderId="1" xfId="0" applyNumberFormat="1" applyFont="1" applyFill="1" applyBorder="1" applyAlignment="1"/>
    <xf numFmtId="0" fontId="6" fillId="8" borderId="1" xfId="0" applyNumberFormat="1" applyFont="1" applyFill="1" applyBorder="1" applyAlignment="1">
      <alignment horizontal="right" vertical="center" shrinkToFit="1"/>
    </xf>
    <xf numFmtId="178" fontId="6" fillId="9" borderId="1" xfId="0" applyNumberFormat="1" applyFont="1" applyFill="1" applyBorder="1" applyAlignment="1">
      <alignment vertical="center"/>
    </xf>
    <xf numFmtId="178" fontId="6" fillId="8" borderId="1" xfId="0" applyNumberFormat="1" applyFont="1" applyFill="1" applyBorder="1" applyAlignment="1">
      <alignment vertical="center"/>
    </xf>
    <xf numFmtId="178" fontId="6" fillId="0" borderId="1" xfId="0" applyNumberFormat="1" applyFont="1" applyBorder="1" applyAlignment="1">
      <alignment vertical="center"/>
    </xf>
    <xf numFmtId="178" fontId="6" fillId="0" borderId="1" xfId="0" applyNumberFormat="1" applyFont="1" applyFill="1" applyBorder="1" applyAlignment="1">
      <alignment vertical="center"/>
    </xf>
    <xf numFmtId="178" fontId="6" fillId="10" borderId="1" xfId="0" applyNumberFormat="1" applyFont="1" applyFill="1" applyBorder="1" applyAlignment="1">
      <alignment vertical="center"/>
    </xf>
    <xf numFmtId="178" fontId="6" fillId="8" borderId="1" xfId="0" applyNumberFormat="1" applyFont="1" applyFill="1" applyBorder="1" applyAlignment="1">
      <alignment horizontal="right" vertical="center"/>
    </xf>
    <xf numFmtId="178" fontId="6" fillId="10" borderId="1" xfId="0" applyNumberFormat="1" applyFont="1" applyFill="1" applyBorder="1" applyAlignment="1">
      <alignment horizontal="right" vertical="center"/>
    </xf>
    <xf numFmtId="0" fontId="7" fillId="8" borderId="1" xfId="0" applyFont="1" applyFill="1" applyBorder="1" applyAlignment="1">
      <alignment horizontal="right" vertical="center" shrinkToFit="1"/>
    </xf>
    <xf numFmtId="0" fontId="12" fillId="10" borderId="1" xfId="0" applyFont="1" applyFill="1" applyBorder="1" applyAlignment="1">
      <alignment horizontal="right" vertical="center" shrinkToFit="1"/>
    </xf>
    <xf numFmtId="0" fontId="6" fillId="14" borderId="1" xfId="0" applyNumberFormat="1" applyFont="1" applyFill="1" applyBorder="1" applyAlignment="1">
      <alignment vertical="center"/>
    </xf>
    <xf numFmtId="0" fontId="6" fillId="14" borderId="1" xfId="0" applyNumberFormat="1" applyFont="1" applyFill="1" applyBorder="1" applyAlignment="1">
      <alignment vertical="center" shrinkToFit="1"/>
    </xf>
    <xf numFmtId="0" fontId="12" fillId="14" borderId="1" xfId="0" applyNumberFormat="1" applyFont="1" applyFill="1" applyBorder="1" applyAlignment="1">
      <alignment horizontal="right" vertical="center" shrinkToFit="1"/>
    </xf>
    <xf numFmtId="178" fontId="6" fillId="14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right" vertical="center" shrinkToFit="1"/>
    </xf>
    <xf numFmtId="0" fontId="6" fillId="13" borderId="1" xfId="0" applyNumberFormat="1" applyFont="1" applyFill="1" applyBorder="1" applyAlignment="1">
      <alignment vertical="center"/>
    </xf>
    <xf numFmtId="0" fontId="6" fillId="0" borderId="13" xfId="0" applyNumberFormat="1" applyFont="1" applyBorder="1" applyAlignment="1">
      <alignment vertical="center"/>
    </xf>
    <xf numFmtId="0" fontId="6" fillId="14" borderId="13" xfId="0" applyNumberFormat="1" applyFont="1" applyFill="1" applyBorder="1" applyAlignment="1">
      <alignment vertical="center"/>
    </xf>
    <xf numFmtId="0" fontId="12" fillId="14" borderId="13" xfId="0" applyNumberFormat="1" applyFont="1" applyFill="1" applyBorder="1" applyAlignment="1">
      <alignment horizontal="right" vertical="center" shrinkToFit="1"/>
    </xf>
    <xf numFmtId="178" fontId="6" fillId="14" borderId="13" xfId="0" applyNumberFormat="1" applyFont="1" applyFill="1" applyBorder="1" applyAlignment="1">
      <alignment vertical="center"/>
    </xf>
    <xf numFmtId="0" fontId="6" fillId="0" borderId="13" xfId="0" applyNumberFormat="1" applyFont="1" applyFill="1" applyBorder="1" applyAlignment="1">
      <alignment vertical="center"/>
    </xf>
    <xf numFmtId="0" fontId="19" fillId="8" borderId="14" xfId="0" applyFont="1" applyFill="1" applyBorder="1">
      <alignment vertical="center"/>
    </xf>
    <xf numFmtId="176" fontId="17" fillId="16" borderId="3" xfId="0" applyNumberFormat="1" applyFont="1" applyFill="1" applyBorder="1">
      <alignment vertical="center"/>
    </xf>
    <xf numFmtId="176" fontId="0" fillId="16" borderId="3" xfId="0" applyNumberFormat="1" applyFill="1" applyBorder="1">
      <alignment vertical="center"/>
    </xf>
    <xf numFmtId="0" fontId="12" fillId="0" borderId="1" xfId="0" applyNumberFormat="1" applyFont="1" applyFill="1" applyBorder="1" applyAlignment="1">
      <alignment horizontal="right" vertical="center" shrinkToFit="1"/>
    </xf>
    <xf numFmtId="0" fontId="19" fillId="0" borderId="11" xfId="0" applyFont="1" applyFill="1" applyBorder="1">
      <alignment vertical="center"/>
    </xf>
    <xf numFmtId="0" fontId="5" fillId="16" borderId="3" xfId="0" applyNumberFormat="1" applyFont="1" applyFill="1" applyBorder="1" applyAlignment="1">
      <alignment horizontal="right" vertical="center"/>
    </xf>
    <xf numFmtId="14" fontId="0" fillId="17" borderId="3" xfId="0" applyNumberFormat="1" applyFill="1" applyBorder="1">
      <alignment vertical="center"/>
    </xf>
    <xf numFmtId="0" fontId="5" fillId="10" borderId="3" xfId="0" applyNumberFormat="1" applyFont="1" applyFill="1" applyBorder="1" applyAlignment="1">
      <alignment horizontal="right" vertical="center"/>
    </xf>
    <xf numFmtId="176" fontId="0" fillId="17" borderId="3" xfId="0" applyNumberFormat="1" applyFill="1" applyBorder="1">
      <alignment vertical="center"/>
    </xf>
    <xf numFmtId="0" fontId="0" fillId="17" borderId="3" xfId="0" applyNumberFormat="1" applyFill="1" applyBorder="1">
      <alignment vertical="center"/>
    </xf>
    <xf numFmtId="0" fontId="0" fillId="18" borderId="3" xfId="0" applyNumberFormat="1" applyFill="1" applyBorder="1">
      <alignment vertical="center"/>
    </xf>
    <xf numFmtId="0" fontId="5" fillId="18" borderId="3" xfId="0" applyNumberFormat="1" applyFont="1" applyFill="1" applyBorder="1" applyAlignment="1">
      <alignment horizontal="right" vertical="center"/>
    </xf>
    <xf numFmtId="176" fontId="17" fillId="17" borderId="3" xfId="0" applyNumberFormat="1" applyFont="1" applyFill="1" applyBorder="1">
      <alignment vertical="center"/>
    </xf>
    <xf numFmtId="3" fontId="0" fillId="17" borderId="3" xfId="0" applyNumberFormat="1" applyFill="1" applyBorder="1">
      <alignment vertical="center"/>
    </xf>
    <xf numFmtId="0" fontId="0" fillId="17" borderId="7" xfId="0" applyNumberFormat="1" applyFill="1" applyBorder="1">
      <alignment vertical="center"/>
    </xf>
    <xf numFmtId="3" fontId="0" fillId="17" borderId="15" xfId="0" applyNumberFormat="1" applyFill="1" applyBorder="1">
      <alignment vertical="center"/>
    </xf>
    <xf numFmtId="0" fontId="22" fillId="16" borderId="3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center" vertical="center"/>
    </xf>
    <xf numFmtId="0" fontId="17" fillId="2" borderId="4" xfId="0" applyNumberFormat="1" applyFont="1" applyFill="1" applyBorder="1">
      <alignment vertical="center"/>
    </xf>
    <xf numFmtId="0" fontId="22" fillId="0" borderId="3" xfId="0" applyNumberFormat="1" applyFont="1" applyBorder="1">
      <alignment vertical="center"/>
    </xf>
    <xf numFmtId="0" fontId="22" fillId="17" borderId="6" xfId="0" applyNumberFormat="1" applyFont="1" applyFill="1" applyBorder="1">
      <alignment vertical="center"/>
    </xf>
    <xf numFmtId="0" fontId="6" fillId="0" borderId="11" xfId="0" applyNumberFormat="1" applyFont="1" applyBorder="1" applyAlignment="1">
      <alignment vertical="center" shrinkToFit="1"/>
    </xf>
    <xf numFmtId="0" fontId="6" fillId="0" borderId="10" xfId="0" applyNumberFormat="1" applyFont="1" applyBorder="1" applyAlignment="1">
      <alignment vertical="center" shrinkToFit="1"/>
    </xf>
    <xf numFmtId="0" fontId="6" fillId="8" borderId="9" xfId="0" applyNumberFormat="1" applyFont="1" applyFill="1" applyBorder="1" applyAlignment="1">
      <alignment horizontal="right" vertical="center" shrinkToFit="1"/>
    </xf>
    <xf numFmtId="0" fontId="6" fillId="8" borderId="11" xfId="0" applyNumberFormat="1" applyFont="1" applyFill="1" applyBorder="1" applyAlignment="1">
      <alignment vertical="center" shrinkToFit="1"/>
    </xf>
    <xf numFmtId="0" fontId="6" fillId="8" borderId="10" xfId="0" applyNumberFormat="1" applyFont="1" applyFill="1" applyBorder="1" applyAlignment="1">
      <alignment vertical="center" shrinkToFit="1"/>
    </xf>
    <xf numFmtId="0" fontId="7" fillId="8" borderId="16" xfId="0" applyNumberFormat="1" applyFont="1" applyFill="1" applyBorder="1" applyAlignment="1">
      <alignment horizontal="right" vertical="center" shrinkToFit="1"/>
    </xf>
    <xf numFmtId="0" fontId="6" fillId="2" borderId="0" xfId="0" applyNumberFormat="1" applyFont="1" applyFill="1" applyBorder="1" applyAlignment="1">
      <alignment horizontal="right" vertical="center" shrinkToFit="1"/>
    </xf>
    <xf numFmtId="0" fontId="6" fillId="2" borderId="10" xfId="0" applyNumberFormat="1" applyFont="1" applyFill="1" applyBorder="1" applyAlignment="1">
      <alignment vertical="center" shrinkToFit="1"/>
    </xf>
    <xf numFmtId="178" fontId="6" fillId="2" borderId="1" xfId="0" applyNumberFormat="1" applyFont="1" applyFill="1" applyBorder="1" applyAlignment="1">
      <alignment vertical="center"/>
    </xf>
    <xf numFmtId="0" fontId="23" fillId="2" borderId="16" xfId="0" applyNumberFormat="1" applyFont="1" applyFill="1" applyBorder="1" applyAlignment="1">
      <alignment horizontal="right" vertical="center" shrinkToFit="1"/>
    </xf>
    <xf numFmtId="0" fontId="12" fillId="8" borderId="13" xfId="0" applyNumberFormat="1" applyFont="1" applyFill="1" applyBorder="1" applyAlignment="1">
      <alignment horizontal="right" vertical="center" shrinkToFit="1"/>
    </xf>
    <xf numFmtId="178" fontId="12" fillId="8" borderId="1" xfId="0" applyNumberFormat="1" applyFont="1" applyFill="1" applyBorder="1" applyAlignment="1">
      <alignment vertical="center"/>
    </xf>
    <xf numFmtId="0" fontId="7" fillId="8" borderId="17" xfId="0" applyNumberFormat="1" applyFont="1" applyFill="1" applyBorder="1" applyAlignment="1">
      <alignment horizontal="right" vertical="center" shrinkToFit="1"/>
    </xf>
    <xf numFmtId="0" fontId="7" fillId="2" borderId="9" xfId="0" applyNumberFormat="1" applyFont="1" applyFill="1" applyBorder="1" applyAlignment="1">
      <alignment horizontal="right" vertical="center" shrinkToFit="1"/>
    </xf>
    <xf numFmtId="0" fontId="12" fillId="2" borderId="9" xfId="0" applyNumberFormat="1" applyFont="1" applyFill="1" applyBorder="1" applyAlignment="1">
      <alignment horizontal="right" vertical="center" shrinkToFit="1"/>
    </xf>
    <xf numFmtId="0" fontId="24" fillId="2" borderId="9" xfId="0" applyNumberFormat="1" applyFont="1" applyFill="1" applyBorder="1" applyAlignment="1">
      <alignment horizontal="right" vertical="center" shrinkToFit="1"/>
    </xf>
    <xf numFmtId="178" fontId="6" fillId="0" borderId="1" xfId="0" applyNumberFormat="1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right" vertical="center" shrinkToFit="1"/>
    </xf>
    <xf numFmtId="178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vertical="center"/>
    </xf>
    <xf numFmtId="0" fontId="6" fillId="14" borderId="14" xfId="0" applyNumberFormat="1" applyFont="1" applyFill="1" applyBorder="1" applyAlignment="1">
      <alignment vertical="center" shrinkToFit="1"/>
    </xf>
    <xf numFmtId="0" fontId="6" fillId="14" borderId="12" xfId="0" applyNumberFormat="1" applyFont="1" applyFill="1" applyBorder="1" applyAlignment="1">
      <alignment vertical="center" shrinkToFit="1"/>
    </xf>
    <xf numFmtId="0" fontId="7" fillId="14" borderId="16" xfId="0" applyNumberFormat="1" applyFont="1" applyFill="1" applyBorder="1" applyAlignment="1">
      <alignment horizontal="right" vertical="center" shrinkToFit="1"/>
    </xf>
    <xf numFmtId="0" fontId="6" fillId="14" borderId="11" xfId="0" applyNumberFormat="1" applyFont="1" applyFill="1" applyBorder="1" applyAlignment="1">
      <alignment vertical="center" shrinkToFit="1"/>
    </xf>
    <xf numFmtId="0" fontId="6" fillId="14" borderId="10" xfId="0" applyNumberFormat="1" applyFont="1" applyFill="1" applyBorder="1" applyAlignment="1">
      <alignment vertical="center" shrinkToFit="1"/>
    </xf>
    <xf numFmtId="0" fontId="12" fillId="10" borderId="13" xfId="0" applyFont="1" applyFill="1" applyBorder="1" applyAlignment="1">
      <alignment horizontal="right" vertical="center" shrinkToFit="1"/>
    </xf>
    <xf numFmtId="0" fontId="12" fillId="14" borderId="9" xfId="0" applyNumberFormat="1" applyFont="1" applyFill="1" applyBorder="1" applyAlignment="1">
      <alignment horizontal="right" vertical="center" shrinkToFit="1"/>
    </xf>
    <xf numFmtId="0" fontId="12" fillId="19" borderId="1" xfId="0" applyNumberFormat="1" applyFont="1" applyFill="1" applyBorder="1" applyAlignment="1">
      <alignment horizontal="right" vertical="center" shrinkToFit="1"/>
    </xf>
    <xf numFmtId="0" fontId="6" fillId="19" borderId="1" xfId="0" applyNumberFormat="1" applyFont="1" applyFill="1" applyBorder="1" applyAlignment="1">
      <alignment vertical="center" shrinkToFit="1"/>
    </xf>
    <xf numFmtId="178" fontId="6" fillId="19" borderId="1" xfId="0" applyNumberFormat="1" applyFont="1" applyFill="1" applyBorder="1" applyAlignment="1">
      <alignment vertical="center"/>
    </xf>
    <xf numFmtId="0" fontId="17" fillId="17" borderId="3" xfId="0" applyNumberFormat="1" applyFont="1" applyFill="1" applyBorder="1">
      <alignment vertical="center"/>
    </xf>
    <xf numFmtId="0" fontId="12" fillId="13" borderId="0" xfId="0" applyNumberFormat="1" applyFont="1" applyFill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 shrinkToFit="1"/>
    </xf>
    <xf numFmtId="0" fontId="7" fillId="8" borderId="0" xfId="0" applyNumberFormat="1" applyFont="1" applyFill="1" applyBorder="1" applyAlignment="1">
      <alignment horizontal="right" vertical="center" shrinkToFit="1"/>
    </xf>
    <xf numFmtId="0" fontId="6" fillId="0" borderId="0" xfId="0" applyNumberFormat="1" applyFont="1" applyFill="1" applyBorder="1" applyAlignment="1">
      <alignment vertical="center"/>
    </xf>
    <xf numFmtId="14" fontId="6" fillId="0" borderId="0" xfId="0" applyNumberFormat="1" applyFont="1" applyBorder="1" applyAlignment="1">
      <alignment vertical="center"/>
    </xf>
    <xf numFmtId="0" fontId="6" fillId="3" borderId="0" xfId="0" applyNumberFormat="1" applyFont="1" applyFill="1" applyBorder="1" applyAlignment="1">
      <alignment vertical="center"/>
    </xf>
    <xf numFmtId="0" fontId="6" fillId="3" borderId="0" xfId="0" applyNumberFormat="1" applyFont="1" applyFill="1" applyBorder="1" applyAlignment="1">
      <alignment vertical="center" shrinkToFit="1"/>
    </xf>
    <xf numFmtId="0" fontId="6" fillId="4" borderId="0" xfId="0" applyNumberFormat="1" applyFont="1" applyFill="1" applyBorder="1" applyAlignment="1">
      <alignment horizontal="center" vertical="center" wrapText="1"/>
    </xf>
    <xf numFmtId="0" fontId="6" fillId="4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vertical="center"/>
    </xf>
    <xf numFmtId="0" fontId="6" fillId="3" borderId="0" xfId="0" applyNumberFormat="1" applyFont="1" applyFill="1" applyBorder="1" applyAlignment="1">
      <alignment horizontal="center" vertical="center"/>
    </xf>
    <xf numFmtId="14" fontId="6" fillId="3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locked="0"/>
    </xf>
    <xf numFmtId="0" fontId="9" fillId="3" borderId="0" xfId="0" applyNumberFormat="1" applyFont="1" applyFill="1" applyBorder="1" applyAlignment="1"/>
    <xf numFmtId="177" fontId="11" fillId="0" borderId="0" xfId="0" applyNumberFormat="1" applyFont="1" applyFill="1" applyBorder="1" applyAlignment="1" applyProtection="1">
      <alignment horizontal="right" vertical="center"/>
      <protection locked="0"/>
    </xf>
    <xf numFmtId="0" fontId="6" fillId="8" borderId="0" xfId="0" applyNumberFormat="1" applyFont="1" applyFill="1" applyBorder="1" applyAlignment="1">
      <alignment vertical="center"/>
    </xf>
    <xf numFmtId="0" fontId="6" fillId="4" borderId="0" xfId="0" applyNumberFormat="1" applyFont="1" applyFill="1" applyBorder="1" applyAlignment="1">
      <alignment horizontal="left" vertical="center" indent="1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0" fontId="6" fillId="3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vertical="center" shrinkToFit="1"/>
    </xf>
    <xf numFmtId="0" fontId="6" fillId="15" borderId="0" xfId="0" applyNumberFormat="1" applyFont="1" applyFill="1" applyBorder="1" applyAlignment="1">
      <alignment vertical="center"/>
    </xf>
    <xf numFmtId="0" fontId="6" fillId="15" borderId="0" xfId="0" applyNumberFormat="1" applyFont="1" applyFill="1" applyBorder="1" applyAlignment="1">
      <alignment vertical="center" shrinkToFit="1"/>
    </xf>
    <xf numFmtId="0" fontId="7" fillId="15" borderId="0" xfId="0" applyNumberFormat="1" applyFont="1" applyFill="1" applyBorder="1" applyAlignment="1">
      <alignment horizontal="right" vertical="center" shrinkToFit="1"/>
    </xf>
    <xf numFmtId="0" fontId="6" fillId="12" borderId="0" xfId="0" applyNumberFormat="1" applyFont="1" applyFill="1" applyBorder="1" applyAlignment="1">
      <alignment horizontal="center" vertical="center"/>
    </xf>
    <xf numFmtId="0" fontId="12" fillId="15" borderId="0" xfId="0" applyNumberFormat="1" applyFont="1" applyFill="1" applyBorder="1" applyAlignment="1">
      <alignment horizontal="right" vertical="center" shrinkToFit="1"/>
    </xf>
    <xf numFmtId="176" fontId="18" fillId="0" borderId="0" xfId="0" applyNumberFormat="1" applyFont="1" applyFill="1" applyBorder="1" applyAlignment="1">
      <alignment vertical="center"/>
    </xf>
    <xf numFmtId="0" fontId="8" fillId="15" borderId="0" xfId="0" applyNumberFormat="1" applyFont="1" applyFill="1" applyBorder="1" applyAlignment="1"/>
    <xf numFmtId="0" fontId="8" fillId="15" borderId="0" xfId="0" applyNumberFormat="1" applyFont="1" applyFill="1" applyBorder="1" applyAlignment="1">
      <alignment vertical="center"/>
    </xf>
    <xf numFmtId="14" fontId="7" fillId="8" borderId="0" xfId="0" applyNumberFormat="1" applyFont="1" applyFill="1" applyBorder="1" applyAlignment="1">
      <alignment horizontal="right" vertical="center" shrinkToFit="1"/>
    </xf>
    <xf numFmtId="14" fontId="6" fillId="0" borderId="0" xfId="0" applyNumberFormat="1" applyFont="1" applyFill="1" applyBorder="1" applyAlignment="1" applyProtection="1">
      <alignment horizontal="center" vertical="center"/>
      <protection locked="0"/>
    </xf>
    <xf numFmtId="14" fontId="6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 shrinkToFit="1"/>
    </xf>
    <xf numFmtId="0" fontId="12" fillId="8" borderId="0" xfId="0" applyNumberFormat="1" applyFont="1" applyFill="1" applyBorder="1" applyAlignment="1">
      <alignment horizontal="right" vertical="center" shrinkToFit="1"/>
    </xf>
    <xf numFmtId="0" fontId="6" fillId="6" borderId="0" xfId="0" applyNumberFormat="1" applyFont="1" applyFill="1" applyBorder="1" applyAlignment="1">
      <alignment vertical="center"/>
    </xf>
    <xf numFmtId="0" fontId="6" fillId="6" borderId="0" xfId="0" applyNumberFormat="1" applyFont="1" applyFill="1" applyBorder="1" applyAlignment="1">
      <alignment vertical="center" shrinkToFit="1"/>
    </xf>
    <xf numFmtId="0" fontId="6" fillId="5" borderId="0" xfId="0" applyNumberFormat="1" applyFont="1" applyFill="1" applyBorder="1" applyAlignment="1">
      <alignment horizontal="left" vertical="center" indent="1"/>
    </xf>
    <xf numFmtId="176" fontId="8" fillId="6" borderId="0" xfId="0" applyNumberFormat="1" applyFont="1" applyFill="1" applyBorder="1" applyAlignment="1">
      <alignment vertical="center"/>
    </xf>
    <xf numFmtId="0" fontId="16" fillId="6" borderId="0" xfId="0" applyNumberFormat="1" applyFont="1" applyFill="1" applyBorder="1" applyAlignment="1"/>
    <xf numFmtId="0" fontId="8" fillId="6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6" fillId="5" borderId="0" xfId="0" applyNumberFormat="1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vertical="center"/>
    </xf>
    <xf numFmtId="0" fontId="12" fillId="5" borderId="0" xfId="0" applyNumberFormat="1" applyFont="1" applyFill="1" applyBorder="1" applyAlignment="1">
      <alignment horizontal="left" vertical="center" indent="1"/>
    </xf>
    <xf numFmtId="0" fontId="14" fillId="6" borderId="0" xfId="0" applyNumberFormat="1" applyFont="1" applyFill="1" applyBorder="1" applyAlignment="1"/>
    <xf numFmtId="0" fontId="6" fillId="11" borderId="0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vertical="center" shrinkToFit="1"/>
    </xf>
    <xf numFmtId="0" fontId="13" fillId="2" borderId="0" xfId="0" applyNumberFormat="1" applyFont="1" applyFill="1" applyBorder="1" applyAlignment="1"/>
    <xf numFmtId="0" fontId="8" fillId="2" borderId="0" xfId="0" applyNumberFormat="1" applyFont="1" applyFill="1" applyBorder="1" applyAlignment="1">
      <alignment vertical="center"/>
    </xf>
    <xf numFmtId="0" fontId="6" fillId="11" borderId="0" xfId="0" applyNumberFormat="1" applyFont="1" applyFill="1" applyBorder="1" applyAlignment="1">
      <alignment horizontal="left" vertical="center" indent="1"/>
    </xf>
    <xf numFmtId="0" fontId="14" fillId="15" borderId="0" xfId="0" applyNumberFormat="1" applyFont="1" applyFill="1" applyBorder="1" applyAlignment="1"/>
    <xf numFmtId="0" fontId="13" fillId="15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right" vertical="center" shrinkToFit="1"/>
    </xf>
    <xf numFmtId="178" fontId="6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right" vertical="center" shrinkToFit="1"/>
    </xf>
    <xf numFmtId="0" fontId="12" fillId="0" borderId="10" xfId="0" applyNumberFormat="1" applyFont="1" applyFill="1" applyBorder="1" applyAlignment="1" applyProtection="1">
      <alignment vertical="center"/>
    </xf>
    <xf numFmtId="178" fontId="6" fillId="2" borderId="1" xfId="0" applyNumberFormat="1" applyFont="1" applyFill="1" applyBorder="1" applyAlignment="1" applyProtection="1">
      <alignment vertical="center"/>
      <protection locked="0"/>
    </xf>
    <xf numFmtId="0" fontId="14" fillId="2" borderId="0" xfId="0" applyNumberFormat="1" applyFont="1" applyFill="1" applyBorder="1" applyAlignment="1">
      <alignment horizontal="left" vertical="center" indent="2"/>
    </xf>
    <xf numFmtId="0" fontId="6" fillId="2" borderId="0" xfId="0" applyNumberFormat="1" applyFont="1" applyFill="1" applyBorder="1" applyAlignment="1">
      <alignment horizontal="left" vertical="center" indent="10"/>
    </xf>
    <xf numFmtId="0" fontId="6" fillId="3" borderId="0" xfId="0" applyNumberFormat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4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A0A0A0"/>
      <color rgb="FFFFFF99"/>
      <color rgb="FFFFFF85"/>
      <color rgb="FFFDEA9B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ctrlProps/ctrlProp1.xml><?xml version="1.0" encoding="utf-8"?>
<formControlPr xmlns="http://schemas.microsoft.com/office/spreadsheetml/2009/9/main" objectType="Radio" checked="Checked" firstButton="1" fmlaLink="CAL!G13" lockText="1"/>
</file>

<file path=xl/ctrlProps/ctrlProp10.xml><?xml version="1.0" encoding="utf-8"?>
<formControlPr xmlns="http://schemas.microsoft.com/office/spreadsheetml/2009/9/main" objectType="CheckBox" fmlaLink="CAL!M56" lockText="1" noThreeD="1"/>
</file>

<file path=xl/ctrlProps/ctrlProp11.xml><?xml version="1.0" encoding="utf-8"?>
<formControlPr xmlns="http://schemas.microsoft.com/office/spreadsheetml/2009/9/main" objectType="CheckBox" fmlaLink="CAL!P56" lockText="1" noThreeD="1"/>
</file>

<file path=xl/ctrlProps/ctrlProp12.xml><?xml version="1.0" encoding="utf-8"?>
<formControlPr xmlns="http://schemas.microsoft.com/office/spreadsheetml/2009/9/main" objectType="CheckBox" fmlaLink="CAL!S56" lockText="1" noThreeD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CheckBox" fmlaLink="CAL!G40" lockText="1" noThreeD="1"/>
</file>

<file path=xl/ctrlProps/ctrlProp4.xml><?xml version="1.0" encoding="utf-8"?>
<formControlPr xmlns="http://schemas.microsoft.com/office/spreadsheetml/2009/9/main" objectType="CheckBox" fmlaLink="CAL!J40" lockText="1" noThreeD="1"/>
</file>

<file path=xl/ctrlProps/ctrlProp5.xml><?xml version="1.0" encoding="utf-8"?>
<formControlPr xmlns="http://schemas.microsoft.com/office/spreadsheetml/2009/9/main" objectType="CheckBox" fmlaLink="CAL!M40" lockText="1" noThreeD="1"/>
</file>

<file path=xl/ctrlProps/ctrlProp6.xml><?xml version="1.0" encoding="utf-8"?>
<formControlPr xmlns="http://schemas.microsoft.com/office/spreadsheetml/2009/9/main" objectType="CheckBox" fmlaLink="CAL!P40" lockText="1" noThreeD="1"/>
</file>

<file path=xl/ctrlProps/ctrlProp7.xml><?xml version="1.0" encoding="utf-8"?>
<formControlPr xmlns="http://schemas.microsoft.com/office/spreadsheetml/2009/9/main" objectType="CheckBox" fmlaLink="CAL!S40" lockText="1" noThreeD="1"/>
</file>

<file path=xl/ctrlProps/ctrlProp8.xml><?xml version="1.0" encoding="utf-8"?>
<formControlPr xmlns="http://schemas.microsoft.com/office/spreadsheetml/2009/9/main" objectType="CheckBox" fmlaLink="CAL!G56" lockText="1" noThreeD="1"/>
</file>

<file path=xl/ctrlProps/ctrlProp9.xml><?xml version="1.0" encoding="utf-8"?>
<formControlPr xmlns="http://schemas.microsoft.com/office/spreadsheetml/2009/9/main" objectType="CheckBox" fmlaLink="CAL!J56" lockText="1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16093</xdr:colOff>
      <xdr:row>60</xdr:row>
      <xdr:rowOff>1465</xdr:rowOff>
    </xdr:from>
    <xdr:to>
      <xdr:col>21</xdr:col>
      <xdr:colOff>9742</xdr:colOff>
      <xdr:row>82</xdr:row>
      <xdr:rowOff>13138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093" y="10336090"/>
          <a:ext cx="8851899" cy="3545448"/>
        </a:xfrm>
        <a:prstGeom prst="roundRect">
          <a:avLst>
            <a:gd name="adj" fmla="val 1503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12918</xdr:colOff>
      <xdr:row>6</xdr:row>
      <xdr:rowOff>194553</xdr:rowOff>
    </xdr:from>
    <xdr:to>
      <xdr:col>21</xdr:col>
      <xdr:colOff>7144</xdr:colOff>
      <xdr:row>24</xdr:row>
      <xdr:rowOff>2025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918" y="1194678"/>
          <a:ext cx="8852476" cy="3388872"/>
        </a:xfrm>
        <a:prstGeom prst="roundRect">
          <a:avLst>
            <a:gd name="adj" fmla="val 1074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457200</xdr:colOff>
          <xdr:row>4</xdr:row>
          <xdr:rowOff>133350</xdr:rowOff>
        </xdr:from>
        <xdr:to>
          <xdr:col>18</xdr:col>
          <xdr:colOff>200025</xdr:colOff>
          <xdr:row>6</xdr:row>
          <xdr:rowOff>142875</xdr:rowOff>
        </xdr:to>
        <xdr:sp macro="" textlink="">
          <xdr:nvSpPr>
            <xdr:cNvPr id="5121" name="やりなおし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</xdr:row>
          <xdr:rowOff>85725</xdr:rowOff>
        </xdr:from>
        <xdr:to>
          <xdr:col>6</xdr:col>
          <xdr:colOff>600075</xdr:colOff>
          <xdr:row>15</xdr:row>
          <xdr:rowOff>333375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15</xdr:row>
          <xdr:rowOff>85725</xdr:rowOff>
        </xdr:from>
        <xdr:to>
          <xdr:col>7</xdr:col>
          <xdr:colOff>66675</xdr:colOff>
          <xdr:row>15</xdr:row>
          <xdr:rowOff>333375</xdr:rowOff>
        </xdr:to>
        <xdr:sp macro="" textlink="">
          <xdr:nvSpPr>
            <xdr:cNvPr id="5123" name="Option 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12700</xdr:colOff>
      <xdr:row>26</xdr:row>
      <xdr:rowOff>190500</xdr:rowOff>
    </xdr:from>
    <xdr:to>
      <xdr:col>21</xdr:col>
      <xdr:colOff>9525</xdr:colOff>
      <xdr:row>30</xdr:row>
      <xdr:rowOff>3175</xdr:rowOff>
    </xdr:to>
    <xdr:sp macro="" textlink="">
      <xdr:nvSpPr>
        <xdr:cNvPr id="7" name="角丸四角形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700" y="5048250"/>
          <a:ext cx="8855075" cy="641350"/>
        </a:xfrm>
        <a:prstGeom prst="roundRect">
          <a:avLst>
            <a:gd name="adj" fmla="val 7845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15984</xdr:colOff>
      <xdr:row>35</xdr:row>
      <xdr:rowOff>193676</xdr:rowOff>
    </xdr:from>
    <xdr:to>
      <xdr:col>21</xdr:col>
      <xdr:colOff>14288</xdr:colOff>
      <xdr:row>56</xdr:row>
      <xdr:rowOff>22773</xdr:rowOff>
    </xdr:to>
    <xdr:sp macro="" textlink="">
      <xdr:nvSpPr>
        <xdr:cNvPr id="8" name="角丸四角形 1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5984" y="6423026"/>
          <a:ext cx="8856554" cy="2600872"/>
        </a:xfrm>
        <a:prstGeom prst="roundRect">
          <a:avLst>
            <a:gd name="adj" fmla="val 1886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247650</xdr:colOff>
          <xdr:row>4</xdr:row>
          <xdr:rowOff>133350</xdr:rowOff>
        </xdr:from>
        <xdr:to>
          <xdr:col>20</xdr:col>
          <xdr:colOff>85725</xdr:colOff>
          <xdr:row>6</xdr:row>
          <xdr:rowOff>142875</xdr:rowOff>
        </xdr:to>
        <xdr:sp macro="" textlink="">
          <xdr:nvSpPr>
            <xdr:cNvPr id="5124" name="印刷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oneCellAnchor>
    <xdr:from>
      <xdr:col>2</xdr:col>
      <xdr:colOff>0</xdr:colOff>
      <xdr:row>5</xdr:row>
      <xdr:rowOff>28684</xdr:rowOff>
    </xdr:from>
    <xdr:ext cx="1116000" cy="288000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5250" y="828784"/>
          <a:ext cx="1116000" cy="288000"/>
        </a:xfrm>
        <a:prstGeom prst="rect">
          <a:avLst/>
        </a:prstGeom>
        <a:ln w="15875"/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none" tIns="0" bIns="0" rtlCol="0" anchor="ctr">
          <a:noAutofit/>
        </a:bodyPr>
        <a:lstStyle/>
        <a:p>
          <a:pPr algn="ctr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基本項目入力</a:t>
          </a:r>
        </a:p>
      </xdr:txBody>
    </xdr:sp>
    <xdr:clientData/>
  </xdr:oneCellAnchor>
  <xdr:oneCellAnchor>
    <xdr:from>
      <xdr:col>1</xdr:col>
      <xdr:colOff>95249</xdr:colOff>
      <xdr:row>25</xdr:row>
      <xdr:rowOff>22225</xdr:rowOff>
    </xdr:from>
    <xdr:ext cx="1080000" cy="288000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95249" y="4699000"/>
          <a:ext cx="1080000" cy="288000"/>
        </a:xfrm>
        <a:prstGeom prst="rect">
          <a:avLst/>
        </a:prstGeom>
        <a:ln w="15875"/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none" tIns="0" bIns="0" rtlCol="0" anchor="ctr">
          <a:noAutofit/>
        </a:bodyPr>
        <a:lstStyle/>
        <a:p>
          <a:pPr algn="ctr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基本試算結果</a:t>
          </a:r>
        </a:p>
      </xdr:txBody>
    </xdr:sp>
    <xdr:clientData/>
  </xdr:oneCellAnchor>
  <xdr:oneCellAnchor>
    <xdr:from>
      <xdr:col>2</xdr:col>
      <xdr:colOff>0</xdr:colOff>
      <xdr:row>34</xdr:row>
      <xdr:rowOff>25400</xdr:rowOff>
    </xdr:from>
    <xdr:ext cx="1116000" cy="288000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5250" y="6054725"/>
          <a:ext cx="1116000" cy="288000"/>
        </a:xfrm>
        <a:prstGeom prst="rect">
          <a:avLst/>
        </a:prstGeom>
        <a:ln w="15875"/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none" tIns="0" bIns="0" rtlCol="0" anchor="ctr">
          <a:noAutofit/>
        </a:bodyPr>
        <a:lstStyle/>
        <a:p>
          <a:pPr algn="ctr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詳細項目入力</a:t>
          </a:r>
        </a:p>
      </xdr:txBody>
    </xdr:sp>
    <xdr:clientData/>
  </xdr:oneCellAnchor>
  <xdr:oneCellAnchor>
    <xdr:from>
      <xdr:col>2</xdr:col>
      <xdr:colOff>0</xdr:colOff>
      <xdr:row>58</xdr:row>
      <xdr:rowOff>34925</xdr:rowOff>
    </xdr:from>
    <xdr:ext cx="1080000" cy="288000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5250" y="9969500"/>
          <a:ext cx="1080000" cy="288000"/>
        </a:xfrm>
        <a:prstGeom prst="rect">
          <a:avLst/>
        </a:prstGeom>
        <a:ln w="15875"/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none" tIns="0" bIns="0" rtlCol="0" anchor="ctr">
          <a:noAutofit/>
        </a:bodyPr>
        <a:lstStyle/>
        <a:p>
          <a:pPr algn="ctr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詳細試算結果</a:t>
          </a:r>
        </a:p>
      </xdr:txBody>
    </xdr:sp>
    <xdr:clientData/>
  </xdr:oneCellAnchor>
  <xdr:twoCellAnchor>
    <xdr:from>
      <xdr:col>6</xdr:col>
      <xdr:colOff>393700</xdr:colOff>
      <xdr:row>1</xdr:row>
      <xdr:rowOff>53975</xdr:rowOff>
    </xdr:from>
    <xdr:to>
      <xdr:col>16</xdr:col>
      <xdr:colOff>161925</xdr:colOff>
      <xdr:row>3</xdr:row>
      <xdr:rowOff>190500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517900" y="53975"/>
          <a:ext cx="2209800" cy="517525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58000">
              <a:schemeClr val="accent3">
                <a:tint val="37000"/>
                <a:satMod val="30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 b="1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和歌山県後期高齢者医療保険料試算</a:t>
          </a:r>
          <a:endParaRPr kumimoji="1" lang="ja-JP" altLang="en-US" sz="20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133349</xdr:colOff>
      <xdr:row>1</xdr:row>
      <xdr:rowOff>53975</xdr:rowOff>
    </xdr:from>
    <xdr:to>
      <xdr:col>6</xdr:col>
      <xdr:colOff>323850</xdr:colOff>
      <xdr:row>3</xdr:row>
      <xdr:rowOff>190500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90549" y="53975"/>
          <a:ext cx="2857501" cy="517525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58000">
              <a:schemeClr val="accent3">
                <a:tint val="37000"/>
                <a:satMod val="30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令和</a:t>
          </a:r>
          <a:r>
            <a:rPr kumimoji="1" lang="en-US" altLang="ja-JP" sz="2000" b="1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</a:t>
          </a:r>
          <a:r>
            <a:rPr kumimoji="1" lang="ja-JP" altLang="en-US" sz="2000" b="1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年度</a:t>
          </a:r>
          <a:endParaRPr kumimoji="1" lang="ja-JP" altLang="en-US" sz="20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oneCellAnchor>
    <xdr:from>
      <xdr:col>2</xdr:col>
      <xdr:colOff>1466850</xdr:colOff>
      <xdr:row>25</xdr:row>
      <xdr:rowOff>63500</xdr:rowOff>
    </xdr:from>
    <xdr:ext cx="6696000" cy="252000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562100" y="4740275"/>
          <a:ext cx="6696000" cy="252000"/>
        </a:xfrm>
        <a:prstGeom prst="rect">
          <a:avLst/>
        </a:prstGeom>
        <a:ln w="15875"/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none" tIns="0" bIns="0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試算結果は目安ですので、実際の後期高齢者医療保険料と異なる場合があります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kumimoji="1" lang="ja-JP" altLang="en-US" sz="12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2</xdr:col>
      <xdr:colOff>1476374</xdr:colOff>
      <xdr:row>33</xdr:row>
      <xdr:rowOff>0</xdr:rowOff>
    </xdr:from>
    <xdr:ext cx="6696000" cy="495300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571624" y="5829300"/>
          <a:ext cx="6696000" cy="495300"/>
        </a:xfrm>
        <a:prstGeom prst="rect">
          <a:avLst/>
        </a:prstGeom>
        <a:ln w="15875"/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tIns="0" bIns="0" rtlCol="0" anchor="ctr">
          <a:noAutofit/>
        </a:bodyPr>
        <a:lstStyle/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より詳しく保険料を知りたい方は下記の項目を入力してください。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（・新たに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加入される方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・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他府県から転入され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る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方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・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被扶養者軽減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に該当する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方など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oneCellAnchor>
  <xdr:oneCellAnchor>
    <xdr:from>
      <xdr:col>2</xdr:col>
      <xdr:colOff>1466849</xdr:colOff>
      <xdr:row>5</xdr:row>
      <xdr:rowOff>69850</xdr:rowOff>
    </xdr:from>
    <xdr:ext cx="4857751" cy="252000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562099" y="869950"/>
          <a:ext cx="4857751" cy="252000"/>
        </a:xfrm>
        <a:prstGeom prst="rect">
          <a:avLst/>
        </a:prstGeom>
        <a:ln w="15875"/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tIns="0" bIns="0" rtlCol="0" anchor="ctr">
          <a:noAutofit/>
        </a:bodyPr>
        <a:lstStyle/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世帯員のうち、世帯主および被保険者の状況を入力してください。</a:t>
          </a:r>
          <a:endParaRPr kumimoji="1" lang="ja-JP" altLang="en-US" sz="12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2</xdr:col>
      <xdr:colOff>1466850</xdr:colOff>
      <xdr:row>58</xdr:row>
      <xdr:rowOff>76200</xdr:rowOff>
    </xdr:from>
    <xdr:ext cx="6696000" cy="252000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562100" y="10010775"/>
          <a:ext cx="6696000" cy="252000"/>
        </a:xfrm>
        <a:prstGeom prst="rect">
          <a:avLst/>
        </a:prstGeom>
        <a:ln w="15875"/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none" tIns="0" bIns="0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試算結果は目安ですので、実際の後期高齢者医療保険料と異なる場合があります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kumimoji="1" lang="ja-JP" altLang="en-US" sz="12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49</xdr:row>
          <xdr:rowOff>57150</xdr:rowOff>
        </xdr:from>
        <xdr:to>
          <xdr:col>6</xdr:col>
          <xdr:colOff>923925</xdr:colOff>
          <xdr:row>49</xdr:row>
          <xdr:rowOff>314325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49</xdr:row>
          <xdr:rowOff>57150</xdr:rowOff>
        </xdr:from>
        <xdr:to>
          <xdr:col>9</xdr:col>
          <xdr:colOff>923925</xdr:colOff>
          <xdr:row>49</xdr:row>
          <xdr:rowOff>314325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49</xdr:row>
          <xdr:rowOff>57150</xdr:rowOff>
        </xdr:from>
        <xdr:to>
          <xdr:col>12</xdr:col>
          <xdr:colOff>923925</xdr:colOff>
          <xdr:row>49</xdr:row>
          <xdr:rowOff>314325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49</xdr:row>
          <xdr:rowOff>57150</xdr:rowOff>
        </xdr:from>
        <xdr:to>
          <xdr:col>15</xdr:col>
          <xdr:colOff>923925</xdr:colOff>
          <xdr:row>49</xdr:row>
          <xdr:rowOff>314325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49</xdr:row>
          <xdr:rowOff>57150</xdr:rowOff>
        </xdr:from>
        <xdr:to>
          <xdr:col>18</xdr:col>
          <xdr:colOff>923925</xdr:colOff>
          <xdr:row>49</xdr:row>
          <xdr:rowOff>314325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54</xdr:row>
          <xdr:rowOff>38100</xdr:rowOff>
        </xdr:from>
        <xdr:to>
          <xdr:col>27</xdr:col>
          <xdr:colOff>180975</xdr:colOff>
          <xdr:row>58</xdr:row>
          <xdr:rowOff>66675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54</xdr:row>
          <xdr:rowOff>38100</xdr:rowOff>
        </xdr:from>
        <xdr:to>
          <xdr:col>30</xdr:col>
          <xdr:colOff>57150</xdr:colOff>
          <xdr:row>58</xdr:row>
          <xdr:rowOff>66675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54</xdr:row>
          <xdr:rowOff>38100</xdr:rowOff>
        </xdr:from>
        <xdr:to>
          <xdr:col>32</xdr:col>
          <xdr:colOff>85725</xdr:colOff>
          <xdr:row>58</xdr:row>
          <xdr:rowOff>66675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54</xdr:row>
          <xdr:rowOff>38100</xdr:rowOff>
        </xdr:from>
        <xdr:to>
          <xdr:col>34</xdr:col>
          <xdr:colOff>114300</xdr:colOff>
          <xdr:row>58</xdr:row>
          <xdr:rowOff>66675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54</xdr:row>
          <xdr:rowOff>38100</xdr:rowOff>
        </xdr:from>
        <xdr:to>
          <xdr:col>36</xdr:col>
          <xdr:colOff>152400</xdr:colOff>
          <xdr:row>58</xdr:row>
          <xdr:rowOff>66675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該当</a:t>
              </a:r>
            </a:p>
          </xdr:txBody>
        </xdr:sp>
        <xdr:clientData/>
      </xdr:twoCellAnchor>
    </mc:Choice>
    <mc:Fallback/>
  </mc:AlternateContent>
  <xdr:twoCellAnchor>
    <xdr:from>
      <xdr:col>22</xdr:col>
      <xdr:colOff>152400</xdr:colOff>
      <xdr:row>49</xdr:row>
      <xdr:rowOff>180975</xdr:rowOff>
    </xdr:from>
    <xdr:to>
      <xdr:col>35</xdr:col>
      <xdr:colOff>57150</xdr:colOff>
      <xdr:row>59</xdr:row>
      <xdr:rowOff>57150</xdr:rowOff>
    </xdr:to>
    <xdr:sp macro="" textlink="">
      <xdr:nvSpPr>
        <xdr:cNvPr id="4" name="正方形/長方形 3"/>
        <xdr:cNvSpPr/>
      </xdr:nvSpPr>
      <xdr:spPr>
        <a:xfrm>
          <a:off x="9134475" y="8896350"/>
          <a:ext cx="2305050" cy="71437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107155</xdr:colOff>
          <xdr:row>0</xdr:row>
          <xdr:rowOff>0</xdr:rowOff>
        </xdr:from>
        <xdr:to>
          <xdr:col>39</xdr:col>
          <xdr:colOff>52387</xdr:colOff>
          <xdr:row>120</xdr:row>
          <xdr:rowOff>97631</xdr:rowOff>
        </xdr:to>
        <xdr:sp macro="" textlink="">
          <xdr:nvSpPr>
            <xdr:cNvPr id="6145" name="Image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38</xdr:col>
      <xdr:colOff>166686</xdr:colOff>
      <xdr:row>121</xdr:row>
      <xdr:rowOff>83343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0"/>
          <a:ext cx="14358936" cy="24205406"/>
        </a:xfrm>
        <a:prstGeom prst="rect">
          <a:avLst/>
        </a:prstGeom>
        <a:solidFill>
          <a:srgbClr val="A0A0A0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230982</xdr:colOff>
      <xdr:row>3</xdr:row>
      <xdr:rowOff>19050</xdr:rowOff>
    </xdr:from>
    <xdr:to>
      <xdr:col>12</xdr:col>
      <xdr:colOff>1039499</xdr:colOff>
      <xdr:row>8</xdr:row>
      <xdr:rowOff>71438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30982" y="519113"/>
          <a:ext cx="7047392" cy="10763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b="1" i="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権利者の許可なく、著作物の全部または一部の複製、転用、配布、販売等の二次利用を行うことを禁止します</a:t>
          </a:r>
          <a:endParaRPr lang="en-US" altLang="ja-JP" sz="1100" b="1" i="0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endParaRPr kumimoji="1" lang="en-US" altLang="ja-JP" sz="1100" b="1" i="0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©</a:t>
          </a: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2018</a:t>
          </a: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吹上システム株式会社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8</xdr:col>
          <xdr:colOff>638175</xdr:colOff>
          <xdr:row>58</xdr:row>
          <xdr:rowOff>38100</xdr:rowOff>
        </xdr:to>
        <xdr:sp macro="" textlink="">
          <xdr:nvSpPr>
            <xdr:cNvPr id="7169" name="Image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8</xdr:col>
      <xdr:colOff>0</xdr:colOff>
      <xdr:row>0</xdr:row>
      <xdr:rowOff>0</xdr:rowOff>
    </xdr:from>
    <xdr:to>
      <xdr:col>8</xdr:col>
      <xdr:colOff>0</xdr:colOff>
      <xdr:row>61</xdr:row>
      <xdr:rowOff>38100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883400" y="146050"/>
          <a:ext cx="6765925" cy="96329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13</a:t>
          </a:r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47625</xdr:colOff>
      <xdr:row>58</xdr:row>
      <xdr:rowOff>66675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0"/>
          <a:ext cx="7419975" cy="10001250"/>
        </a:xfrm>
        <a:prstGeom prst="rect">
          <a:avLst/>
        </a:prstGeom>
        <a:solidFill>
          <a:srgbClr val="A0A0A0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66674</xdr:colOff>
      <xdr:row>0</xdr:row>
      <xdr:rowOff>114301</xdr:rowOff>
    </xdr:from>
    <xdr:to>
      <xdr:col>8</xdr:col>
      <xdr:colOff>466725</xdr:colOff>
      <xdr:row>5</xdr:row>
      <xdr:rowOff>104776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14324" y="114301"/>
          <a:ext cx="6838951" cy="838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b="1" i="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権利者の許可なく、著作物の全部または一部の複製、転用、配布、販売等の二次利用を行うことを禁止します</a:t>
          </a:r>
          <a:endParaRPr lang="en-US" altLang="ja-JP" sz="1100" b="1" i="0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endParaRPr kumimoji="1" lang="en-US" altLang="ja-JP" sz="1100" b="1" i="0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©</a:t>
          </a: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2018</a:t>
          </a: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吹上システム株式会社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trlProp" Target="../ctrlProps/ctrlProp4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8.xml"/><Relationship Id="rId10" Type="http://schemas.openxmlformats.org/officeDocument/2006/relationships/ctrlProp" Target="../ctrlProps/ctrlProp3.xml"/><Relationship Id="rId19" Type="http://schemas.openxmlformats.org/officeDocument/2006/relationships/ctrlProp" Target="../ctrlProps/ctrlProp12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4.emf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V85"/>
  <sheetViews>
    <sheetView showGridLines="0" tabSelected="1" topLeftCell="B2" zoomScaleNormal="100" zoomScaleSheetLayoutView="100" workbookViewId="0">
      <selection activeCell="G13" sqref="G13"/>
    </sheetView>
  </sheetViews>
  <sheetFormatPr defaultColWidth="2.5" defaultRowHeight="15.75" x14ac:dyDescent="0.15"/>
  <cols>
    <col min="1" max="1" width="5.25" style="153" hidden="1" customWidth="1"/>
    <col min="2" max="2" width="1.25" style="154" customWidth="1"/>
    <col min="3" max="3" width="19.375" style="154" bestFit="1" customWidth="1"/>
    <col min="4" max="4" width="1.25" style="155" customWidth="1"/>
    <col min="5" max="5" width="16.25" style="209" hidden="1" customWidth="1"/>
    <col min="6" max="6" width="1.25" style="155" customWidth="1"/>
    <col min="7" max="7" width="14.375" style="154" customWidth="1"/>
    <col min="8" max="8" width="3" style="154" bestFit="1" customWidth="1"/>
    <col min="9" max="9" width="1.25" style="154" customWidth="1"/>
    <col min="10" max="10" width="14.375" style="154" customWidth="1"/>
    <col min="11" max="11" width="3" style="154" bestFit="1" customWidth="1"/>
    <col min="12" max="12" width="1.25" style="154" customWidth="1"/>
    <col min="13" max="13" width="14.375" style="154" customWidth="1"/>
    <col min="14" max="14" width="3" style="154" customWidth="1"/>
    <col min="15" max="15" width="1.25" style="154" customWidth="1"/>
    <col min="16" max="16" width="14.375" style="154" customWidth="1"/>
    <col min="17" max="17" width="3" style="154" customWidth="1"/>
    <col min="18" max="18" width="1.25" style="154" customWidth="1"/>
    <col min="19" max="19" width="14.375" style="154" customWidth="1"/>
    <col min="20" max="20" width="3" style="154" bestFit="1" customWidth="1"/>
    <col min="21" max="21" width="1.25" style="154" customWidth="1"/>
    <col min="22" max="22" width="1.625" style="157" customWidth="1"/>
    <col min="23" max="23" width="2.5" style="157"/>
    <col min="24" max="24" width="1.5" style="157" customWidth="1"/>
    <col min="25" max="16384" width="2.5" style="157"/>
  </cols>
  <sheetData>
    <row r="1" spans="1:21" hidden="1" x14ac:dyDescent="0.15">
      <c r="E1" s="156"/>
    </row>
    <row r="2" spans="1:21" x14ac:dyDescent="0.15">
      <c r="A2" s="153">
        <v>2</v>
      </c>
      <c r="E2" s="156"/>
    </row>
    <row r="3" spans="1:21" x14ac:dyDescent="0.15">
      <c r="A3" s="153">
        <v>3</v>
      </c>
      <c r="E3" s="156"/>
      <c r="S3" s="154" t="s">
        <v>39</v>
      </c>
    </row>
    <row r="4" spans="1:21" x14ac:dyDescent="0.15">
      <c r="A4" s="153">
        <v>4</v>
      </c>
      <c r="E4" s="156"/>
      <c r="S4" s="158">
        <f ca="1">TODAY()</f>
        <v>44357</v>
      </c>
    </row>
    <row r="5" spans="1:21" x14ac:dyDescent="0.15">
      <c r="A5" s="153">
        <v>5</v>
      </c>
      <c r="E5" s="156"/>
    </row>
    <row r="6" spans="1:21" x14ac:dyDescent="0.15">
      <c r="A6" s="153">
        <v>6</v>
      </c>
      <c r="E6" s="156"/>
    </row>
    <row r="7" spans="1:21" x14ac:dyDescent="0.15">
      <c r="A7" s="153">
        <v>7</v>
      </c>
      <c r="E7" s="156"/>
    </row>
    <row r="8" spans="1:21" ht="7.5" customHeight="1" x14ac:dyDescent="0.15">
      <c r="A8" s="153">
        <v>8</v>
      </c>
      <c r="B8" s="159"/>
      <c r="C8" s="159"/>
      <c r="D8" s="160"/>
      <c r="E8" s="156"/>
      <c r="F8" s="160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</row>
    <row r="9" spans="1:21" ht="36" customHeight="1" x14ac:dyDescent="0.15">
      <c r="A9" s="153">
        <v>9</v>
      </c>
      <c r="B9" s="159"/>
      <c r="C9" s="159"/>
      <c r="D9" s="160"/>
      <c r="E9" s="156"/>
      <c r="F9" s="160"/>
      <c r="G9" s="161" t="s">
        <v>26</v>
      </c>
      <c r="H9" s="159"/>
      <c r="I9" s="159"/>
      <c r="J9" s="162" t="s">
        <v>126</v>
      </c>
      <c r="K9" s="159"/>
      <c r="L9" s="159"/>
      <c r="M9" s="162" t="s">
        <v>123</v>
      </c>
      <c r="N9" s="159"/>
      <c r="O9" s="159"/>
      <c r="P9" s="162" t="s">
        <v>124</v>
      </c>
      <c r="Q9" s="159"/>
      <c r="R9" s="159"/>
      <c r="S9" s="162" t="s">
        <v>125</v>
      </c>
      <c r="T9" s="159"/>
      <c r="U9" s="159"/>
    </row>
    <row r="10" spans="1:21" ht="7.5" customHeight="1" x14ac:dyDescent="0.15">
      <c r="A10" s="153">
        <v>10</v>
      </c>
      <c r="B10" s="159"/>
      <c r="C10" s="159"/>
      <c r="D10" s="160"/>
      <c r="E10" s="156"/>
      <c r="F10" s="160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</row>
    <row r="11" spans="1:21" ht="22.5" customHeight="1" x14ac:dyDescent="0.15">
      <c r="A11" s="153">
        <v>12</v>
      </c>
      <c r="B11" s="159"/>
      <c r="C11" s="213" t="s">
        <v>122</v>
      </c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163"/>
      <c r="U11" s="159"/>
    </row>
    <row r="12" spans="1:21" ht="7.5" customHeight="1" x14ac:dyDescent="0.15">
      <c r="A12" s="153">
        <v>13</v>
      </c>
      <c r="B12" s="159"/>
      <c r="C12" s="164"/>
      <c r="D12" s="160"/>
      <c r="E12" s="156"/>
      <c r="F12" s="160"/>
      <c r="G12" s="165"/>
      <c r="H12" s="159"/>
      <c r="I12" s="159"/>
      <c r="J12" s="165"/>
      <c r="K12" s="159"/>
      <c r="L12" s="159"/>
      <c r="M12" s="165"/>
      <c r="N12" s="159"/>
      <c r="O12" s="159"/>
      <c r="P12" s="165"/>
      <c r="Q12" s="159"/>
      <c r="R12" s="159"/>
      <c r="S12" s="165"/>
      <c r="T12" s="159"/>
      <c r="U12" s="159"/>
    </row>
    <row r="13" spans="1:21" ht="30" customHeight="1" x14ac:dyDescent="0.2">
      <c r="A13" s="153">
        <v>14</v>
      </c>
      <c r="B13" s="159"/>
      <c r="C13" s="162" t="s">
        <v>27</v>
      </c>
      <c r="D13" s="160"/>
      <c r="E13" s="156"/>
      <c r="F13" s="160"/>
      <c r="G13" s="166"/>
      <c r="H13" s="167" t="s">
        <v>19</v>
      </c>
      <c r="I13" s="159"/>
      <c r="J13" s="166"/>
      <c r="K13" s="167" t="s">
        <v>19</v>
      </c>
      <c r="L13" s="159"/>
      <c r="M13" s="166"/>
      <c r="N13" s="167" t="s">
        <v>19</v>
      </c>
      <c r="O13" s="159"/>
      <c r="P13" s="168"/>
      <c r="Q13" s="167" t="s">
        <v>19</v>
      </c>
      <c r="R13" s="159"/>
      <c r="S13" s="166"/>
      <c r="T13" s="167" t="s">
        <v>19</v>
      </c>
      <c r="U13" s="159"/>
    </row>
    <row r="14" spans="1:21" ht="7.5" customHeight="1" x14ac:dyDescent="0.15">
      <c r="A14" s="153">
        <v>15</v>
      </c>
      <c r="B14" s="159"/>
      <c r="C14" s="159"/>
      <c r="D14" s="160"/>
      <c r="E14" s="156"/>
      <c r="F14" s="160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</row>
    <row r="15" spans="1:21" ht="22.5" customHeight="1" x14ac:dyDescent="0.15">
      <c r="A15" s="153">
        <v>16</v>
      </c>
      <c r="B15" s="159"/>
      <c r="C15" s="213" t="s">
        <v>92</v>
      </c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163"/>
      <c r="T15" s="163"/>
      <c r="U15" s="159"/>
    </row>
    <row r="16" spans="1:21" ht="33" customHeight="1" x14ac:dyDescent="0.15">
      <c r="A16" s="153">
        <v>18</v>
      </c>
      <c r="B16" s="159"/>
      <c r="C16" s="159"/>
      <c r="D16" s="159"/>
      <c r="E16" s="169"/>
      <c r="F16" s="214"/>
      <c r="G16" s="214"/>
      <c r="H16" s="214"/>
      <c r="I16" s="214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</row>
    <row r="17" spans="1:22" ht="22.5" customHeight="1" x14ac:dyDescent="0.15">
      <c r="A17" s="153">
        <v>34</v>
      </c>
      <c r="B17" s="159"/>
      <c r="C17" s="213" t="s">
        <v>179</v>
      </c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163"/>
      <c r="U17" s="159"/>
    </row>
    <row r="18" spans="1:22" ht="7.5" customHeight="1" x14ac:dyDescent="0.15">
      <c r="A18" s="153">
        <v>35</v>
      </c>
      <c r="B18" s="159"/>
      <c r="C18" s="164"/>
      <c r="D18" s="160"/>
      <c r="E18" s="156"/>
      <c r="F18" s="160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</row>
    <row r="19" spans="1:22" x14ac:dyDescent="0.25">
      <c r="A19" s="153">
        <v>36</v>
      </c>
      <c r="B19" s="159"/>
      <c r="C19" s="170" t="s">
        <v>40</v>
      </c>
      <c r="D19" s="160"/>
      <c r="E19" s="156"/>
      <c r="F19" s="160"/>
      <c r="G19" s="171"/>
      <c r="H19" s="172" t="s">
        <v>18</v>
      </c>
      <c r="I19" s="159"/>
      <c r="J19" s="171"/>
      <c r="K19" s="172" t="s">
        <v>18</v>
      </c>
      <c r="L19" s="159"/>
      <c r="M19" s="171"/>
      <c r="N19" s="172" t="s">
        <v>18</v>
      </c>
      <c r="O19" s="159"/>
      <c r="P19" s="171"/>
      <c r="Q19" s="172" t="s">
        <v>18</v>
      </c>
      <c r="R19" s="159"/>
      <c r="S19" s="171"/>
      <c r="T19" s="172" t="s">
        <v>18</v>
      </c>
      <c r="U19" s="172"/>
      <c r="V19" s="173"/>
    </row>
    <row r="20" spans="1:22" ht="3.75" customHeight="1" x14ac:dyDescent="0.25">
      <c r="A20" s="153">
        <v>37</v>
      </c>
      <c r="B20" s="159"/>
      <c r="C20" s="170"/>
      <c r="D20" s="160"/>
      <c r="E20" s="156"/>
      <c r="F20" s="160"/>
      <c r="G20" s="159"/>
      <c r="H20" s="172"/>
      <c r="I20" s="159"/>
      <c r="J20" s="159"/>
      <c r="K20" s="172"/>
      <c r="L20" s="159"/>
      <c r="M20" s="159"/>
      <c r="N20" s="172"/>
      <c r="O20" s="159"/>
      <c r="P20" s="159"/>
      <c r="Q20" s="172"/>
      <c r="R20" s="159"/>
      <c r="S20" s="159"/>
      <c r="T20" s="172"/>
      <c r="U20" s="172"/>
      <c r="V20" s="173"/>
    </row>
    <row r="21" spans="1:22" x14ac:dyDescent="0.25">
      <c r="A21" s="153">
        <v>38</v>
      </c>
      <c r="B21" s="159"/>
      <c r="C21" s="170" t="s">
        <v>41</v>
      </c>
      <c r="D21" s="160"/>
      <c r="E21" s="156"/>
      <c r="F21" s="160"/>
      <c r="G21" s="171"/>
      <c r="H21" s="172" t="s">
        <v>18</v>
      </c>
      <c r="I21" s="159"/>
      <c r="J21" s="171"/>
      <c r="K21" s="172" t="s">
        <v>18</v>
      </c>
      <c r="L21" s="159"/>
      <c r="M21" s="171"/>
      <c r="N21" s="172" t="s">
        <v>18</v>
      </c>
      <c r="O21" s="159"/>
      <c r="P21" s="171"/>
      <c r="Q21" s="172" t="s">
        <v>18</v>
      </c>
      <c r="R21" s="159"/>
      <c r="S21" s="171"/>
      <c r="T21" s="172" t="s">
        <v>18</v>
      </c>
      <c r="U21" s="172"/>
      <c r="V21" s="173"/>
    </row>
    <row r="22" spans="1:22" ht="3.75" customHeight="1" x14ac:dyDescent="0.25">
      <c r="A22" s="153">
        <v>39</v>
      </c>
      <c r="B22" s="159"/>
      <c r="C22" s="170"/>
      <c r="D22" s="160"/>
      <c r="E22" s="156"/>
      <c r="F22" s="160"/>
      <c r="G22" s="159"/>
      <c r="H22" s="172"/>
      <c r="I22" s="159"/>
      <c r="J22" s="159"/>
      <c r="K22" s="172"/>
      <c r="L22" s="159"/>
      <c r="M22" s="159"/>
      <c r="N22" s="172"/>
      <c r="O22" s="159"/>
      <c r="P22" s="159"/>
      <c r="Q22" s="172"/>
      <c r="R22" s="159"/>
      <c r="S22" s="159"/>
      <c r="T22" s="172"/>
      <c r="U22" s="172"/>
      <c r="V22" s="173"/>
    </row>
    <row r="23" spans="1:22" x14ac:dyDescent="0.25">
      <c r="A23" s="153">
        <v>40</v>
      </c>
      <c r="B23" s="159"/>
      <c r="C23" s="170" t="s">
        <v>91</v>
      </c>
      <c r="D23" s="160"/>
      <c r="E23" s="156"/>
      <c r="F23" s="160"/>
      <c r="G23" s="171"/>
      <c r="H23" s="172" t="s">
        <v>18</v>
      </c>
      <c r="I23" s="159"/>
      <c r="J23" s="171"/>
      <c r="K23" s="172" t="s">
        <v>18</v>
      </c>
      <c r="L23" s="159"/>
      <c r="M23" s="171"/>
      <c r="N23" s="172" t="s">
        <v>18</v>
      </c>
      <c r="O23" s="159"/>
      <c r="P23" s="171"/>
      <c r="Q23" s="172" t="s">
        <v>18</v>
      </c>
      <c r="R23" s="159"/>
      <c r="S23" s="171"/>
      <c r="T23" s="172" t="s">
        <v>18</v>
      </c>
      <c r="U23" s="172"/>
      <c r="V23" s="173"/>
    </row>
    <row r="24" spans="1:22" ht="7.5" customHeight="1" x14ac:dyDescent="0.15">
      <c r="A24" s="153">
        <v>41</v>
      </c>
      <c r="B24" s="159"/>
      <c r="C24" s="159"/>
      <c r="D24" s="160"/>
      <c r="E24" s="156"/>
      <c r="F24" s="160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</row>
    <row r="25" spans="1:22" ht="9.9499999999999993" customHeight="1" x14ac:dyDescent="0.15">
      <c r="A25" s="153">
        <v>42</v>
      </c>
      <c r="B25" s="157"/>
      <c r="C25" s="157"/>
      <c r="D25" s="174"/>
      <c r="E25" s="156"/>
      <c r="F25" s="174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</row>
    <row r="26" spans="1:22" x14ac:dyDescent="0.15">
      <c r="A26" s="153">
        <v>43</v>
      </c>
      <c r="B26" s="157"/>
      <c r="C26" s="157"/>
      <c r="D26" s="174"/>
      <c r="E26" s="156"/>
      <c r="F26" s="174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</row>
    <row r="27" spans="1:22" x14ac:dyDescent="0.15">
      <c r="A27" s="153">
        <v>44</v>
      </c>
      <c r="B27" s="157"/>
      <c r="C27" s="157"/>
      <c r="D27" s="174"/>
      <c r="E27" s="156"/>
      <c r="F27" s="174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</row>
    <row r="28" spans="1:22" ht="9.75" customHeight="1" x14ac:dyDescent="0.15">
      <c r="A28" s="153">
        <v>45</v>
      </c>
      <c r="B28" s="175"/>
      <c r="C28" s="175"/>
      <c r="D28" s="176"/>
      <c r="E28" s="177"/>
      <c r="F28" s="176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</row>
    <row r="29" spans="1:22" ht="30" customHeight="1" x14ac:dyDescent="0.25">
      <c r="A29" s="153">
        <v>46</v>
      </c>
      <c r="B29" s="175"/>
      <c r="C29" s="178" t="s">
        <v>32</v>
      </c>
      <c r="D29" s="176"/>
      <c r="E29" s="179"/>
      <c r="F29" s="176"/>
      <c r="G29" s="180" t="str">
        <f>CAL!G69</f>
        <v/>
      </c>
      <c r="H29" s="181"/>
      <c r="I29" s="182"/>
      <c r="J29" s="180" t="str">
        <f>CAL!J69</f>
        <v/>
      </c>
      <c r="K29" s="181"/>
      <c r="L29" s="182"/>
      <c r="M29" s="180" t="str">
        <f>CAL!M69</f>
        <v/>
      </c>
      <c r="N29" s="181"/>
      <c r="O29" s="182"/>
      <c r="P29" s="180" t="str">
        <f>CAL!P69</f>
        <v/>
      </c>
      <c r="Q29" s="181"/>
      <c r="R29" s="182"/>
      <c r="S29" s="180" t="str">
        <f>CAL!S69</f>
        <v/>
      </c>
      <c r="T29" s="181"/>
      <c r="U29" s="182"/>
    </row>
    <row r="30" spans="1:22" ht="9.75" customHeight="1" x14ac:dyDescent="0.15">
      <c r="A30" s="153">
        <v>47</v>
      </c>
      <c r="B30" s="175"/>
      <c r="C30" s="175"/>
      <c r="D30" s="176"/>
      <c r="E30" s="177"/>
      <c r="F30" s="176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</row>
    <row r="31" spans="1:22" ht="3.75" customHeight="1" x14ac:dyDescent="0.15">
      <c r="A31" s="153">
        <v>48</v>
      </c>
      <c r="B31" s="157"/>
      <c r="C31" s="157"/>
      <c r="D31" s="174"/>
      <c r="E31" s="156"/>
      <c r="F31" s="174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</row>
    <row r="32" spans="1:22" ht="15" customHeight="1" x14ac:dyDescent="0.15">
      <c r="A32" s="153">
        <v>49</v>
      </c>
      <c r="B32" s="157"/>
      <c r="C32" s="157"/>
      <c r="D32" s="174"/>
      <c r="E32" s="156"/>
      <c r="F32" s="174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</row>
    <row r="33" spans="1:21" ht="3.75" customHeight="1" x14ac:dyDescent="0.15">
      <c r="A33" s="153">
        <v>50</v>
      </c>
      <c r="B33" s="157"/>
      <c r="C33" s="157"/>
      <c r="D33" s="174"/>
      <c r="E33" s="156"/>
      <c r="F33" s="174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</row>
    <row r="34" spans="1:21" x14ac:dyDescent="0.15">
      <c r="A34" s="153">
        <v>51</v>
      </c>
      <c r="B34" s="157"/>
      <c r="C34" s="157"/>
      <c r="D34" s="174"/>
      <c r="E34" s="156"/>
      <c r="F34" s="174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</row>
    <row r="35" spans="1:21" x14ac:dyDescent="0.15">
      <c r="A35" s="153">
        <v>52</v>
      </c>
      <c r="B35" s="157"/>
      <c r="C35" s="157"/>
      <c r="D35" s="174"/>
      <c r="E35" s="156"/>
      <c r="F35" s="174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</row>
    <row r="36" spans="1:21" ht="15.75" customHeight="1" x14ac:dyDescent="0.15">
      <c r="A36" s="153">
        <v>53</v>
      </c>
      <c r="B36" s="157"/>
      <c r="C36" s="157"/>
      <c r="D36" s="174"/>
      <c r="E36" s="156"/>
      <c r="F36" s="174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</row>
    <row r="37" spans="1:21" ht="22.5" customHeight="1" x14ac:dyDescent="0.15">
      <c r="A37" s="153">
        <v>54</v>
      </c>
      <c r="B37" s="159"/>
      <c r="C37" s="212" t="s">
        <v>182</v>
      </c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159"/>
    </row>
    <row r="38" spans="1:21" ht="22.5" hidden="1" customHeight="1" x14ac:dyDescent="0.15">
      <c r="A38" s="153">
        <v>54</v>
      </c>
      <c r="B38" s="159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159"/>
    </row>
    <row r="39" spans="1:21" ht="7.5" customHeight="1" x14ac:dyDescent="0.15">
      <c r="A39" s="153">
        <v>55</v>
      </c>
      <c r="B39" s="159"/>
      <c r="C39" s="164"/>
      <c r="D39" s="160"/>
      <c r="E39" s="156"/>
      <c r="F39" s="160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</row>
    <row r="40" spans="1:21" ht="30" customHeight="1" x14ac:dyDescent="0.15">
      <c r="A40" s="153">
        <v>56</v>
      </c>
      <c r="B40" s="159"/>
      <c r="C40" s="161" t="s">
        <v>47</v>
      </c>
      <c r="D40" s="160"/>
      <c r="E40" s="183"/>
      <c r="F40" s="160"/>
      <c r="G40" s="184"/>
      <c r="H40" s="159"/>
      <c r="I40" s="159"/>
      <c r="J40" s="184"/>
      <c r="K40" s="159"/>
      <c r="L40" s="159"/>
      <c r="M40" s="184"/>
      <c r="N40" s="159"/>
      <c r="O40" s="159"/>
      <c r="P40" s="184"/>
      <c r="Q40" s="159"/>
      <c r="R40" s="159"/>
      <c r="S40" s="184"/>
      <c r="T40" s="159"/>
      <c r="U40" s="159"/>
    </row>
    <row r="41" spans="1:21" ht="7.5" customHeight="1" x14ac:dyDescent="0.15">
      <c r="A41" s="153">
        <v>57</v>
      </c>
      <c r="B41" s="159"/>
      <c r="C41" s="164"/>
      <c r="D41" s="160"/>
      <c r="E41" s="156"/>
      <c r="F41" s="160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</row>
    <row r="42" spans="1:21" ht="22.5" customHeight="1" x14ac:dyDescent="0.15">
      <c r="A42" s="153">
        <v>58</v>
      </c>
      <c r="B42" s="159"/>
      <c r="C42" s="212" t="s">
        <v>183</v>
      </c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159"/>
    </row>
    <row r="43" spans="1:21" ht="22.5" hidden="1" customHeight="1" x14ac:dyDescent="0.15">
      <c r="A43" s="153">
        <v>58</v>
      </c>
      <c r="B43" s="159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159"/>
    </row>
    <row r="44" spans="1:21" ht="7.5" customHeight="1" x14ac:dyDescent="0.15">
      <c r="A44" s="153">
        <v>59</v>
      </c>
      <c r="B44" s="159"/>
      <c r="C44" s="164"/>
      <c r="D44" s="160"/>
      <c r="E44" s="156"/>
      <c r="F44" s="160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</row>
    <row r="45" spans="1:21" ht="30" customHeight="1" x14ac:dyDescent="0.15">
      <c r="A45" s="153">
        <v>60</v>
      </c>
      <c r="B45" s="159"/>
      <c r="C45" s="161" t="s">
        <v>30</v>
      </c>
      <c r="D45" s="160"/>
      <c r="E45" s="156"/>
      <c r="F45" s="160"/>
      <c r="G45" s="184"/>
      <c r="H45" s="159"/>
      <c r="I45" s="159"/>
      <c r="J45" s="184"/>
      <c r="K45" s="159"/>
      <c r="L45" s="159"/>
      <c r="M45" s="184"/>
      <c r="N45" s="159"/>
      <c r="O45" s="159"/>
      <c r="P45" s="184"/>
      <c r="Q45" s="159"/>
      <c r="R45" s="159"/>
      <c r="S45" s="184"/>
      <c r="T45" s="159"/>
      <c r="U45" s="159"/>
    </row>
    <row r="46" spans="1:21" ht="7.5" customHeight="1" x14ac:dyDescent="0.15">
      <c r="A46" s="153">
        <v>61</v>
      </c>
      <c r="B46" s="159"/>
      <c r="C46" s="164"/>
      <c r="D46" s="160"/>
      <c r="E46" s="156"/>
      <c r="F46" s="160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</row>
    <row r="47" spans="1:21" ht="22.5" customHeight="1" x14ac:dyDescent="0.15">
      <c r="A47" s="153">
        <v>58</v>
      </c>
      <c r="B47" s="159"/>
      <c r="C47" s="212" t="s">
        <v>184</v>
      </c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159"/>
    </row>
    <row r="48" spans="1:21" ht="22.5" hidden="1" customHeight="1" x14ac:dyDescent="0.15">
      <c r="A48" s="153">
        <v>58</v>
      </c>
      <c r="B48" s="159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159"/>
    </row>
    <row r="49" spans="1:22" ht="7.5" customHeight="1" x14ac:dyDescent="0.15">
      <c r="A49" s="153">
        <v>59</v>
      </c>
      <c r="B49" s="159"/>
      <c r="C49" s="164"/>
      <c r="D49" s="160"/>
      <c r="E49" s="156"/>
      <c r="F49" s="160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</row>
    <row r="50" spans="1:22" ht="30" customHeight="1" x14ac:dyDescent="0.15">
      <c r="A50" s="153">
        <v>60</v>
      </c>
      <c r="B50" s="159"/>
      <c r="C50" s="161" t="s">
        <v>185</v>
      </c>
      <c r="D50" s="160"/>
      <c r="E50" s="156"/>
      <c r="F50" s="160"/>
      <c r="G50" s="185"/>
      <c r="H50" s="159"/>
      <c r="I50" s="159"/>
      <c r="J50" s="185"/>
      <c r="K50" s="159"/>
      <c r="L50" s="159"/>
      <c r="M50" s="185"/>
      <c r="N50" s="159"/>
      <c r="O50" s="159"/>
      <c r="P50" s="185"/>
      <c r="Q50" s="159"/>
      <c r="R50" s="159"/>
      <c r="S50" s="185"/>
      <c r="T50" s="159"/>
      <c r="U50" s="159"/>
    </row>
    <row r="51" spans="1:22" ht="7.5" hidden="1" customHeight="1" x14ac:dyDescent="0.15">
      <c r="A51" s="153">
        <v>61</v>
      </c>
      <c r="B51" s="159"/>
      <c r="C51" s="164"/>
      <c r="D51" s="160"/>
      <c r="E51" s="156"/>
      <c r="F51" s="160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</row>
    <row r="52" spans="1:22" ht="22.5" hidden="1" customHeight="1" x14ac:dyDescent="0.15">
      <c r="A52" s="153">
        <v>58</v>
      </c>
      <c r="B52" s="159"/>
      <c r="C52" s="212" t="s">
        <v>175</v>
      </c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159"/>
    </row>
    <row r="53" spans="1:22" ht="22.5" hidden="1" customHeight="1" x14ac:dyDescent="0.15">
      <c r="A53" s="153">
        <v>58</v>
      </c>
      <c r="B53" s="159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159"/>
    </row>
    <row r="54" spans="1:22" ht="7.5" hidden="1" customHeight="1" x14ac:dyDescent="0.15">
      <c r="A54" s="153">
        <v>59</v>
      </c>
      <c r="B54" s="159"/>
      <c r="C54" s="164"/>
      <c r="D54" s="160"/>
      <c r="E54" s="156"/>
      <c r="F54" s="160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</row>
    <row r="55" spans="1:22" ht="30" hidden="1" customHeight="1" x14ac:dyDescent="0.15">
      <c r="A55" s="153">
        <v>60</v>
      </c>
      <c r="B55" s="159"/>
      <c r="C55" s="161" t="s">
        <v>174</v>
      </c>
      <c r="D55" s="160"/>
      <c r="E55" s="156"/>
      <c r="F55" s="160"/>
      <c r="G55" s="185"/>
      <c r="H55" s="159"/>
      <c r="I55" s="159"/>
      <c r="J55" s="185"/>
      <c r="K55" s="159"/>
      <c r="L55" s="159"/>
      <c r="M55" s="185"/>
      <c r="N55" s="159"/>
      <c r="O55" s="159"/>
      <c r="P55" s="185"/>
      <c r="Q55" s="159"/>
      <c r="R55" s="159"/>
      <c r="S55" s="185"/>
      <c r="T55" s="159"/>
      <c r="U55" s="159"/>
    </row>
    <row r="56" spans="1:22" ht="7.5" customHeight="1" x14ac:dyDescent="0.15">
      <c r="A56" s="153">
        <v>61</v>
      </c>
      <c r="B56" s="159"/>
      <c r="C56" s="164"/>
      <c r="D56" s="160"/>
      <c r="E56" s="156"/>
      <c r="F56" s="160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</row>
    <row r="57" spans="1:22" ht="3" customHeight="1" x14ac:dyDescent="0.15">
      <c r="A57" s="153">
        <v>62</v>
      </c>
      <c r="B57" s="157"/>
      <c r="C57" s="157"/>
      <c r="D57" s="174"/>
      <c r="E57" s="156"/>
      <c r="F57" s="174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</row>
    <row r="58" spans="1:22" ht="9.9499999999999993" customHeight="1" x14ac:dyDescent="0.15">
      <c r="A58" s="153">
        <v>62</v>
      </c>
      <c r="B58" s="157"/>
      <c r="C58" s="157"/>
      <c r="D58" s="174"/>
      <c r="E58" s="156"/>
      <c r="F58" s="174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</row>
    <row r="59" spans="1:22" s="186" customFormat="1" x14ac:dyDescent="0.15">
      <c r="A59" s="153">
        <v>82</v>
      </c>
      <c r="D59" s="187"/>
      <c r="E59" s="188"/>
      <c r="F59" s="187"/>
    </row>
    <row r="60" spans="1:22" x14ac:dyDescent="0.15">
      <c r="A60" s="153">
        <v>83</v>
      </c>
      <c r="B60" s="157"/>
      <c r="C60" s="157"/>
      <c r="D60" s="174"/>
      <c r="E60" s="156"/>
      <c r="F60" s="174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</row>
    <row r="61" spans="1:22" ht="7.5" customHeight="1" x14ac:dyDescent="0.15">
      <c r="A61" s="153">
        <v>84</v>
      </c>
      <c r="B61" s="189"/>
      <c r="C61" s="189"/>
      <c r="D61" s="190"/>
      <c r="E61" s="156"/>
      <c r="F61" s="190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</row>
    <row r="62" spans="1:22" ht="15.75" customHeight="1" x14ac:dyDescent="0.2">
      <c r="A62" s="153">
        <v>85</v>
      </c>
      <c r="B62" s="189"/>
      <c r="C62" s="191"/>
      <c r="D62" s="190"/>
      <c r="E62" s="156"/>
      <c r="F62" s="190"/>
      <c r="G62" s="192"/>
      <c r="H62" s="193"/>
      <c r="I62" s="194"/>
      <c r="J62" s="192"/>
      <c r="K62" s="193"/>
      <c r="L62" s="194"/>
      <c r="M62" s="192"/>
      <c r="N62" s="193"/>
      <c r="O62" s="194"/>
      <c r="P62" s="192"/>
      <c r="Q62" s="193"/>
      <c r="R62" s="194"/>
      <c r="S62" s="192"/>
      <c r="T62" s="193"/>
      <c r="U62" s="194"/>
      <c r="V62" s="195"/>
    </row>
    <row r="63" spans="1:22" ht="15.75" customHeight="1" x14ac:dyDescent="0.2">
      <c r="A63" s="153">
        <v>86</v>
      </c>
      <c r="B63" s="189"/>
      <c r="C63" s="196" t="s">
        <v>34</v>
      </c>
      <c r="D63" s="190"/>
      <c r="E63" s="156"/>
      <c r="F63" s="190"/>
      <c r="G63" s="197" t="str">
        <f>IF(CAL!G14=0,"",CAL!G106)</f>
        <v/>
      </c>
      <c r="H63" s="193" t="s">
        <v>18</v>
      </c>
      <c r="I63" s="194"/>
      <c r="J63" s="197" t="str">
        <f>IF(CAL!J14=0,"",CAL!J106)</f>
        <v/>
      </c>
      <c r="K63" s="193" t="s">
        <v>18</v>
      </c>
      <c r="L63" s="194"/>
      <c r="M63" s="197" t="str">
        <f>IF(CAL!M14=0,"",CAL!M106)</f>
        <v/>
      </c>
      <c r="N63" s="193" t="s">
        <v>18</v>
      </c>
      <c r="O63" s="194"/>
      <c r="P63" s="197" t="str">
        <f>IF(CAL!P14=0,"",CAL!P106)</f>
        <v/>
      </c>
      <c r="Q63" s="193" t="s">
        <v>18</v>
      </c>
      <c r="R63" s="194"/>
      <c r="S63" s="197" t="str">
        <f>IF(CAL!S14=0,"",CAL!S106)</f>
        <v/>
      </c>
      <c r="T63" s="193" t="s">
        <v>18</v>
      </c>
      <c r="U63" s="194"/>
      <c r="V63" s="195"/>
    </row>
    <row r="64" spans="1:22" ht="15.75" customHeight="1" x14ac:dyDescent="0.2">
      <c r="A64" s="153">
        <v>87</v>
      </c>
      <c r="B64" s="189"/>
      <c r="C64" s="198" t="s">
        <v>169</v>
      </c>
      <c r="D64" s="190"/>
      <c r="E64" s="156"/>
      <c r="F64" s="190"/>
      <c r="G64" s="197" t="str">
        <f>IF(CAL!G70=0,"",CAL!G107)</f>
        <v/>
      </c>
      <c r="H64" s="193" t="s">
        <v>18</v>
      </c>
      <c r="I64" s="194"/>
      <c r="J64" s="197" t="str">
        <f>IF(CAL!J70=0,"",CAL!J107)</f>
        <v/>
      </c>
      <c r="K64" s="193" t="s">
        <v>18</v>
      </c>
      <c r="L64" s="194"/>
      <c r="M64" s="197" t="str">
        <f>IF(CAL!M70=0,"",CAL!M107)</f>
        <v/>
      </c>
      <c r="N64" s="193" t="s">
        <v>18</v>
      </c>
      <c r="O64" s="194"/>
      <c r="P64" s="197" t="str">
        <f>IF(CAL!P70=0,"",CAL!P107)</f>
        <v/>
      </c>
      <c r="Q64" s="193" t="s">
        <v>18</v>
      </c>
      <c r="R64" s="194"/>
      <c r="S64" s="197" t="str">
        <f>IF(CAL!S70=0,"",CAL!S107)</f>
        <v/>
      </c>
      <c r="T64" s="193" t="s">
        <v>18</v>
      </c>
      <c r="U64" s="194"/>
      <c r="V64" s="195"/>
    </row>
    <row r="65" spans="1:22" ht="15.75" hidden="1" customHeight="1" x14ac:dyDescent="0.2">
      <c r="A65" s="153">
        <v>88</v>
      </c>
      <c r="B65" s="189"/>
      <c r="C65" s="198" t="s">
        <v>93</v>
      </c>
      <c r="D65" s="190"/>
      <c r="E65" s="156"/>
      <c r="F65" s="190"/>
      <c r="G65" s="197" t="str">
        <f>IF(CAL!G70=0,"",CAL!G108)</f>
        <v/>
      </c>
      <c r="H65" s="193" t="s">
        <v>18</v>
      </c>
      <c r="I65" s="194"/>
      <c r="J65" s="197" t="str">
        <f>IF(CAL!J70=0,"",CAL!J108)</f>
        <v/>
      </c>
      <c r="K65" s="193" t="s">
        <v>18</v>
      </c>
      <c r="L65" s="194"/>
      <c r="M65" s="197" t="str">
        <f>IF(CAL!M70=0,"",CAL!M108)</f>
        <v/>
      </c>
      <c r="N65" s="193" t="s">
        <v>18</v>
      </c>
      <c r="O65" s="194"/>
      <c r="P65" s="197" t="str">
        <f>IF(CAL!P70=0,"",CAL!P108)</f>
        <v/>
      </c>
      <c r="Q65" s="193" t="s">
        <v>18</v>
      </c>
      <c r="R65" s="194"/>
      <c r="S65" s="197" t="str">
        <f>IF(CAL!S70=0,"",CAL!S108)</f>
        <v/>
      </c>
      <c r="T65" s="193" t="s">
        <v>18</v>
      </c>
      <c r="U65" s="194"/>
      <c r="V65" s="195"/>
    </row>
    <row r="66" spans="1:22" ht="7.5" customHeight="1" x14ac:dyDescent="0.25">
      <c r="A66" s="153">
        <v>89</v>
      </c>
      <c r="B66" s="189"/>
      <c r="C66" s="189"/>
      <c r="D66" s="190"/>
      <c r="E66" s="156"/>
      <c r="F66" s="190"/>
      <c r="G66" s="189"/>
      <c r="H66" s="199"/>
      <c r="I66" s="189"/>
      <c r="J66" s="189"/>
      <c r="K66" s="199"/>
      <c r="L66" s="189"/>
      <c r="M66" s="189"/>
      <c r="N66" s="199"/>
      <c r="O66" s="189"/>
      <c r="P66" s="189"/>
      <c r="Q66" s="199"/>
      <c r="R66" s="189"/>
      <c r="S66" s="189"/>
      <c r="T66" s="199"/>
      <c r="U66" s="189"/>
    </row>
    <row r="67" spans="1:22" ht="15.75" customHeight="1" x14ac:dyDescent="0.2">
      <c r="A67" s="153">
        <v>90</v>
      </c>
      <c r="B67" s="189"/>
      <c r="C67" s="191"/>
      <c r="D67" s="190"/>
      <c r="E67" s="156"/>
      <c r="F67" s="190"/>
      <c r="G67" s="192"/>
      <c r="H67" s="193"/>
      <c r="I67" s="194"/>
      <c r="J67" s="192"/>
      <c r="K67" s="193"/>
      <c r="L67" s="194"/>
      <c r="M67" s="192"/>
      <c r="N67" s="193"/>
      <c r="O67" s="194"/>
      <c r="P67" s="192"/>
      <c r="Q67" s="193"/>
      <c r="R67" s="194"/>
      <c r="S67" s="192"/>
      <c r="T67" s="193"/>
      <c r="U67" s="194"/>
      <c r="V67" s="195"/>
    </row>
    <row r="68" spans="1:22" ht="15.75" customHeight="1" x14ac:dyDescent="0.2">
      <c r="A68" s="153">
        <v>91</v>
      </c>
      <c r="B68" s="189"/>
      <c r="C68" s="196" t="s">
        <v>35</v>
      </c>
      <c r="D68" s="190"/>
      <c r="E68" s="156"/>
      <c r="F68" s="190"/>
      <c r="G68" s="197" t="str">
        <f>IF(CAL!G14=0,"",CAL!G110)</f>
        <v/>
      </c>
      <c r="H68" s="193" t="s">
        <v>18</v>
      </c>
      <c r="I68" s="194"/>
      <c r="J68" s="197" t="str">
        <f>IF(CAL!J14=0,"",CAL!J110)</f>
        <v/>
      </c>
      <c r="K68" s="193" t="s">
        <v>18</v>
      </c>
      <c r="L68" s="194"/>
      <c r="M68" s="197" t="str">
        <f>IF(CAL!M14=0,"",CAL!M110)</f>
        <v/>
      </c>
      <c r="N68" s="193" t="s">
        <v>18</v>
      </c>
      <c r="O68" s="194"/>
      <c r="P68" s="197" t="str">
        <f>IF(CAL!P14=0,"",CAL!P110)</f>
        <v/>
      </c>
      <c r="Q68" s="193" t="s">
        <v>18</v>
      </c>
      <c r="R68" s="194"/>
      <c r="S68" s="197" t="str">
        <f>IF(CAL!S14=0,"",CAL!S110)</f>
        <v/>
      </c>
      <c r="T68" s="193" t="s">
        <v>18</v>
      </c>
      <c r="U68" s="194"/>
      <c r="V68" s="195"/>
    </row>
    <row r="69" spans="1:22" ht="15.75" customHeight="1" x14ac:dyDescent="0.2">
      <c r="A69" s="153">
        <v>92</v>
      </c>
      <c r="B69" s="189"/>
      <c r="C69" s="198" t="s">
        <v>170</v>
      </c>
      <c r="D69" s="190"/>
      <c r="E69" s="156"/>
      <c r="F69" s="190"/>
      <c r="G69" s="197" t="str">
        <f>IF(CAL!G70=0,"",CAL!G111)</f>
        <v/>
      </c>
      <c r="H69" s="193" t="s">
        <v>18</v>
      </c>
      <c r="I69" s="194"/>
      <c r="J69" s="197" t="str">
        <f>IF(CAL!J70=0,"",CAL!J111)</f>
        <v/>
      </c>
      <c r="K69" s="193" t="s">
        <v>18</v>
      </c>
      <c r="L69" s="194"/>
      <c r="M69" s="197" t="str">
        <f>IF(CAL!M70=0,"",CAL!M111)</f>
        <v/>
      </c>
      <c r="N69" s="193" t="s">
        <v>18</v>
      </c>
      <c r="O69" s="194"/>
      <c r="P69" s="197" t="str">
        <f>IF(CAL!P70=0,"",CAL!P111)</f>
        <v/>
      </c>
      <c r="Q69" s="193" t="s">
        <v>18</v>
      </c>
      <c r="R69" s="194"/>
      <c r="S69" s="197" t="str">
        <f>IF(CAL!S70=0,"",CAL!S111)</f>
        <v/>
      </c>
      <c r="T69" s="193" t="s">
        <v>18</v>
      </c>
      <c r="U69" s="194"/>
      <c r="V69" s="195"/>
    </row>
    <row r="70" spans="1:22" ht="15.75" hidden="1" customHeight="1" x14ac:dyDescent="0.2">
      <c r="A70" s="153">
        <v>93</v>
      </c>
      <c r="B70" s="189"/>
      <c r="C70" s="198" t="s">
        <v>93</v>
      </c>
      <c r="D70" s="190"/>
      <c r="E70" s="156"/>
      <c r="F70" s="190"/>
      <c r="G70" s="197" t="str">
        <f>IF(CAL!G70=0,"",CAL!G112)</f>
        <v/>
      </c>
      <c r="H70" s="193" t="s">
        <v>18</v>
      </c>
      <c r="I70" s="194"/>
      <c r="J70" s="197" t="str">
        <f>IF(CAL!J70=0,"",CAL!J112)</f>
        <v/>
      </c>
      <c r="K70" s="193" t="s">
        <v>18</v>
      </c>
      <c r="L70" s="194"/>
      <c r="M70" s="197" t="str">
        <f>IF(CAL!M70=0,"",CAL!M112)</f>
        <v/>
      </c>
      <c r="N70" s="193" t="s">
        <v>18</v>
      </c>
      <c r="O70" s="194"/>
      <c r="P70" s="197" t="str">
        <f>IF(CAL!P70=0,"",CAL!P112)</f>
        <v/>
      </c>
      <c r="Q70" s="193" t="s">
        <v>18</v>
      </c>
      <c r="R70" s="194"/>
      <c r="S70" s="197" t="str">
        <f>IF(CAL!S70=0,"",CAL!S112)</f>
        <v/>
      </c>
      <c r="T70" s="193" t="s">
        <v>18</v>
      </c>
      <c r="U70" s="194"/>
      <c r="V70" s="195"/>
    </row>
    <row r="71" spans="1:22" ht="7.5" customHeight="1" x14ac:dyDescent="0.25">
      <c r="A71" s="153">
        <v>94</v>
      </c>
      <c r="B71" s="189"/>
      <c r="C71" s="189"/>
      <c r="D71" s="190"/>
      <c r="E71" s="156"/>
      <c r="F71" s="190"/>
      <c r="G71" s="189"/>
      <c r="H71" s="199"/>
      <c r="I71" s="189"/>
      <c r="J71" s="189"/>
      <c r="K71" s="199"/>
      <c r="L71" s="189"/>
      <c r="M71" s="189"/>
      <c r="N71" s="199"/>
      <c r="O71" s="189"/>
      <c r="P71" s="189"/>
      <c r="Q71" s="199"/>
      <c r="R71" s="189"/>
      <c r="S71" s="189"/>
      <c r="T71" s="199"/>
      <c r="U71" s="189"/>
    </row>
    <row r="72" spans="1:22" ht="15.75" customHeight="1" x14ac:dyDescent="0.2">
      <c r="A72" s="153">
        <v>95</v>
      </c>
      <c r="B72" s="189"/>
      <c r="C72" s="191"/>
      <c r="D72" s="190"/>
      <c r="E72" s="156"/>
      <c r="F72" s="190"/>
      <c r="G72" s="192"/>
      <c r="H72" s="193"/>
      <c r="I72" s="194"/>
      <c r="J72" s="192"/>
      <c r="K72" s="193"/>
      <c r="L72" s="194"/>
      <c r="M72" s="192"/>
      <c r="N72" s="193"/>
      <c r="O72" s="194"/>
      <c r="P72" s="192"/>
      <c r="Q72" s="193"/>
      <c r="R72" s="194"/>
      <c r="S72" s="192"/>
      <c r="T72" s="193"/>
      <c r="U72" s="194"/>
      <c r="V72" s="195"/>
    </row>
    <row r="73" spans="1:22" ht="15.75" customHeight="1" x14ac:dyDescent="0.2">
      <c r="A73" s="153">
        <v>96</v>
      </c>
      <c r="B73" s="189"/>
      <c r="C73" s="196" t="s">
        <v>36</v>
      </c>
      <c r="D73" s="190"/>
      <c r="E73" s="156"/>
      <c r="F73" s="190"/>
      <c r="G73" s="197" t="str">
        <f>IF(CAL!G14=0,"",CAL!G114)</f>
        <v/>
      </c>
      <c r="H73" s="193" t="s">
        <v>18</v>
      </c>
      <c r="I73" s="194"/>
      <c r="J73" s="197" t="str">
        <f>IF(CAL!J14=0,"",CAL!J114)</f>
        <v/>
      </c>
      <c r="K73" s="193" t="s">
        <v>18</v>
      </c>
      <c r="L73" s="194"/>
      <c r="M73" s="197" t="str">
        <f>IF(CAL!M14=0,"",CAL!M114)</f>
        <v/>
      </c>
      <c r="N73" s="193" t="s">
        <v>18</v>
      </c>
      <c r="O73" s="194"/>
      <c r="P73" s="197" t="str">
        <f>IF(CAL!P14=0,"",CAL!P114)</f>
        <v/>
      </c>
      <c r="Q73" s="193" t="s">
        <v>18</v>
      </c>
      <c r="R73" s="194"/>
      <c r="S73" s="197" t="str">
        <f>IF(CAL!S14=0,"",CAL!S114)</f>
        <v/>
      </c>
      <c r="T73" s="193" t="s">
        <v>18</v>
      </c>
      <c r="U73" s="194"/>
      <c r="V73" s="195"/>
    </row>
    <row r="74" spans="1:22" ht="15.75" customHeight="1" x14ac:dyDescent="0.2">
      <c r="A74" s="153">
        <v>97</v>
      </c>
      <c r="B74" s="189"/>
      <c r="C74" s="198" t="s">
        <v>171</v>
      </c>
      <c r="D74" s="190"/>
      <c r="E74" s="156"/>
      <c r="F74" s="190"/>
      <c r="G74" s="197" t="str">
        <f>IF(CAL!G70=0,"",CAL!G115)</f>
        <v/>
      </c>
      <c r="H74" s="193" t="s">
        <v>18</v>
      </c>
      <c r="I74" s="194"/>
      <c r="J74" s="197" t="str">
        <f>IF(CAL!J70=0,"",CAL!J115)</f>
        <v/>
      </c>
      <c r="K74" s="193" t="s">
        <v>18</v>
      </c>
      <c r="L74" s="194"/>
      <c r="M74" s="197" t="str">
        <f>IF(CAL!M70=0,"",CAL!M115)</f>
        <v/>
      </c>
      <c r="N74" s="193" t="s">
        <v>18</v>
      </c>
      <c r="O74" s="194"/>
      <c r="P74" s="197" t="str">
        <f>IF(CAL!P70=0,"",CAL!P115)</f>
        <v/>
      </c>
      <c r="Q74" s="193" t="s">
        <v>18</v>
      </c>
      <c r="R74" s="194"/>
      <c r="S74" s="197" t="str">
        <f>IF(CAL!S70=0,"",CAL!S115)</f>
        <v/>
      </c>
      <c r="T74" s="193" t="s">
        <v>18</v>
      </c>
      <c r="U74" s="194"/>
      <c r="V74" s="195"/>
    </row>
    <row r="75" spans="1:22" ht="15.75" hidden="1" customHeight="1" x14ac:dyDescent="0.2">
      <c r="A75" s="153">
        <v>98</v>
      </c>
      <c r="B75" s="189"/>
      <c r="C75" s="198" t="s">
        <v>93</v>
      </c>
      <c r="D75" s="190"/>
      <c r="E75" s="156"/>
      <c r="F75" s="190"/>
      <c r="G75" s="197" t="str">
        <f>IF(CAL!G70=0,"",CAL!G116)</f>
        <v/>
      </c>
      <c r="H75" s="193" t="s">
        <v>18</v>
      </c>
      <c r="I75" s="194"/>
      <c r="J75" s="197" t="str">
        <f>IF(CAL!J70=0,"",CAL!J116)</f>
        <v/>
      </c>
      <c r="K75" s="193" t="s">
        <v>18</v>
      </c>
      <c r="L75" s="194"/>
      <c r="M75" s="197" t="str">
        <f>IF(CAL!M70=0,"",CAL!M116)</f>
        <v/>
      </c>
      <c r="N75" s="193" t="s">
        <v>18</v>
      </c>
      <c r="O75" s="194"/>
      <c r="P75" s="197" t="str">
        <f>IF(CAL!P70=0,"",CAL!P116)</f>
        <v/>
      </c>
      <c r="Q75" s="193" t="s">
        <v>18</v>
      </c>
      <c r="R75" s="194"/>
      <c r="S75" s="197" t="str">
        <f>IF(CAL!S70=0,"",CAL!S116)</f>
        <v/>
      </c>
      <c r="T75" s="193" t="s">
        <v>18</v>
      </c>
      <c r="U75" s="194"/>
      <c r="V75" s="195"/>
    </row>
    <row r="76" spans="1:22" ht="7.5" customHeight="1" x14ac:dyDescent="0.25">
      <c r="A76" s="153">
        <v>99</v>
      </c>
      <c r="B76" s="189"/>
      <c r="C76" s="189"/>
      <c r="D76" s="190"/>
      <c r="E76" s="156"/>
      <c r="F76" s="190"/>
      <c r="G76" s="189"/>
      <c r="H76" s="199"/>
      <c r="I76" s="189"/>
      <c r="J76" s="189"/>
      <c r="K76" s="199"/>
      <c r="L76" s="189"/>
      <c r="M76" s="189"/>
      <c r="N76" s="199"/>
      <c r="O76" s="189"/>
      <c r="P76" s="189"/>
      <c r="Q76" s="199"/>
      <c r="R76" s="189"/>
      <c r="S76" s="189"/>
      <c r="T76" s="199"/>
      <c r="U76" s="189"/>
    </row>
    <row r="77" spans="1:22" ht="19.5" customHeight="1" x14ac:dyDescent="0.25">
      <c r="A77" s="153">
        <v>100</v>
      </c>
      <c r="B77" s="163"/>
      <c r="C77" s="200" t="s">
        <v>95</v>
      </c>
      <c r="D77" s="201"/>
      <c r="E77" s="156"/>
      <c r="F77" s="201"/>
      <c r="G77" s="197" t="str">
        <f>CAL!G15</f>
        <v/>
      </c>
      <c r="H77" s="202" t="s">
        <v>38</v>
      </c>
      <c r="I77" s="203"/>
      <c r="J77" s="197" t="str">
        <f>CAL!J15</f>
        <v/>
      </c>
      <c r="K77" s="202" t="s">
        <v>38</v>
      </c>
      <c r="L77" s="203"/>
      <c r="M77" s="197" t="str">
        <f>CAL!M15</f>
        <v/>
      </c>
      <c r="N77" s="202" t="s">
        <v>38</v>
      </c>
      <c r="O77" s="203"/>
      <c r="P77" s="197" t="str">
        <f>CAL!P15</f>
        <v/>
      </c>
      <c r="Q77" s="202" t="s">
        <v>38</v>
      </c>
      <c r="R77" s="203"/>
      <c r="S77" s="197" t="str">
        <f>CAL!S15</f>
        <v/>
      </c>
      <c r="T77" s="202" t="s">
        <v>38</v>
      </c>
      <c r="U77" s="203"/>
      <c r="V77" s="195"/>
    </row>
    <row r="78" spans="1:22" ht="19.5" customHeight="1" x14ac:dyDescent="0.25">
      <c r="A78" s="153">
        <v>101</v>
      </c>
      <c r="B78" s="163"/>
      <c r="C78" s="204" t="s">
        <v>172</v>
      </c>
      <c r="D78" s="201"/>
      <c r="E78" s="156"/>
      <c r="F78" s="201"/>
      <c r="G78" s="197" t="str">
        <f>CAL!G71</f>
        <v/>
      </c>
      <c r="H78" s="202" t="s">
        <v>38</v>
      </c>
      <c r="I78" s="163"/>
      <c r="J78" s="197" t="str">
        <f>CAL!J71</f>
        <v/>
      </c>
      <c r="K78" s="202" t="s">
        <v>38</v>
      </c>
      <c r="L78" s="163"/>
      <c r="M78" s="197" t="str">
        <f>CAL!M71</f>
        <v/>
      </c>
      <c r="N78" s="202" t="s">
        <v>38</v>
      </c>
      <c r="O78" s="163"/>
      <c r="P78" s="197" t="str">
        <f>CAL!P71</f>
        <v/>
      </c>
      <c r="Q78" s="202" t="s">
        <v>38</v>
      </c>
      <c r="R78" s="163"/>
      <c r="S78" s="197" t="str">
        <f>CAL!S71</f>
        <v/>
      </c>
      <c r="T78" s="202" t="s">
        <v>38</v>
      </c>
      <c r="U78" s="163"/>
    </row>
    <row r="79" spans="1:22" ht="19.5" customHeight="1" x14ac:dyDescent="0.25">
      <c r="A79" s="153">
        <v>102</v>
      </c>
      <c r="B79" s="163"/>
      <c r="C79" s="204" t="s">
        <v>173</v>
      </c>
      <c r="D79" s="201"/>
      <c r="E79" s="156"/>
      <c r="F79" s="201"/>
      <c r="G79" s="197" t="str">
        <f>CAL!G72</f>
        <v/>
      </c>
      <c r="H79" s="202" t="s">
        <v>38</v>
      </c>
      <c r="I79" s="203"/>
      <c r="J79" s="197" t="str">
        <f>CAL!J72</f>
        <v/>
      </c>
      <c r="K79" s="202" t="s">
        <v>38</v>
      </c>
      <c r="L79" s="203"/>
      <c r="M79" s="197" t="str">
        <f>CAL!M72</f>
        <v/>
      </c>
      <c r="N79" s="202" t="s">
        <v>38</v>
      </c>
      <c r="O79" s="203"/>
      <c r="P79" s="197" t="str">
        <f>CAL!P72</f>
        <v/>
      </c>
      <c r="Q79" s="202" t="s">
        <v>38</v>
      </c>
      <c r="R79" s="203"/>
      <c r="S79" s="197" t="str">
        <f>CAL!S72</f>
        <v/>
      </c>
      <c r="T79" s="202" t="s">
        <v>38</v>
      </c>
      <c r="U79" s="203"/>
      <c r="V79" s="195"/>
    </row>
    <row r="80" spans="1:22" ht="9.75" customHeight="1" x14ac:dyDescent="0.25">
      <c r="A80" s="153">
        <v>103</v>
      </c>
      <c r="B80" s="175"/>
      <c r="C80" s="175"/>
      <c r="D80" s="176"/>
      <c r="E80" s="177"/>
      <c r="F80" s="176"/>
      <c r="G80" s="175"/>
      <c r="H80" s="205"/>
      <c r="I80" s="175"/>
      <c r="J80" s="175"/>
      <c r="K80" s="205"/>
      <c r="L80" s="175"/>
      <c r="M80" s="175"/>
      <c r="N80" s="205"/>
      <c r="O80" s="175"/>
      <c r="P80" s="175"/>
      <c r="Q80" s="205"/>
      <c r="R80" s="175"/>
      <c r="S80" s="175"/>
      <c r="T80" s="205"/>
      <c r="U80" s="175"/>
    </row>
    <row r="81" spans="1:22" ht="28.5" customHeight="1" x14ac:dyDescent="0.25">
      <c r="A81" s="153">
        <v>104</v>
      </c>
      <c r="B81" s="175"/>
      <c r="C81" s="178" t="s">
        <v>37</v>
      </c>
      <c r="D81" s="176"/>
      <c r="E81" s="177"/>
      <c r="F81" s="176"/>
      <c r="G81" s="180" t="str">
        <f>CAL!G118</f>
        <v/>
      </c>
      <c r="H81" s="206" t="s">
        <v>18</v>
      </c>
      <c r="I81" s="182"/>
      <c r="J81" s="180" t="str">
        <f>CAL!J118</f>
        <v/>
      </c>
      <c r="K81" s="206" t="s">
        <v>18</v>
      </c>
      <c r="L81" s="182"/>
      <c r="M81" s="180" t="str">
        <f>CAL!M118</f>
        <v/>
      </c>
      <c r="N81" s="206" t="s">
        <v>18</v>
      </c>
      <c r="O81" s="182"/>
      <c r="P81" s="180" t="str">
        <f>CAL!P118</f>
        <v/>
      </c>
      <c r="Q81" s="206" t="s">
        <v>18</v>
      </c>
      <c r="R81" s="182"/>
      <c r="S81" s="180" t="str">
        <f>CAL!S118</f>
        <v/>
      </c>
      <c r="T81" s="206" t="s">
        <v>18</v>
      </c>
      <c r="U81" s="182"/>
      <c r="V81" s="195"/>
    </row>
    <row r="82" spans="1:22" ht="9.75" customHeight="1" x14ac:dyDescent="0.15">
      <c r="A82" s="153">
        <v>105</v>
      </c>
      <c r="B82" s="175"/>
      <c r="C82" s="175"/>
      <c r="D82" s="176"/>
      <c r="E82" s="177"/>
      <c r="F82" s="176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</row>
    <row r="83" spans="1:22" ht="7.5" customHeight="1" x14ac:dyDescent="0.15">
      <c r="A83" s="153">
        <v>106</v>
      </c>
      <c r="E83" s="156"/>
    </row>
    <row r="84" spans="1:22" ht="3.75" customHeight="1" x14ac:dyDescent="0.15">
      <c r="C84" s="157"/>
      <c r="D84" s="174"/>
      <c r="E84" s="207"/>
      <c r="F84" s="174"/>
      <c r="G84" s="208"/>
      <c r="H84" s="208"/>
      <c r="I84" s="208"/>
      <c r="J84" s="208"/>
      <c r="K84" s="208"/>
      <c r="L84" s="208"/>
      <c r="M84" s="208"/>
      <c r="N84" s="208"/>
      <c r="O84" s="208"/>
      <c r="P84" s="208"/>
      <c r="Q84" s="208"/>
      <c r="R84" s="208"/>
      <c r="S84" s="208"/>
      <c r="T84" s="157"/>
      <c r="U84" s="157"/>
    </row>
    <row r="85" spans="1:22" ht="3" customHeight="1" x14ac:dyDescent="0.15"/>
  </sheetData>
  <sheetProtection algorithmName="SHA-512" hashValue="NSk7ZG6sGuGGjnBi+K+vRWaKOBGT8/esPVaqlGqO5OaJhWOCWknv66uC0qU4GdCz4KXFsnQAo/XM00+z6CZ1rQ==" saltValue="Ue4uYgpDWVh2KiexTMLQVQ==" spinCount="100000" sheet="1" objects="1" scenarios="1" selectLockedCells="1"/>
  <mergeCells count="12">
    <mergeCell ref="C11:S11"/>
    <mergeCell ref="C15:R15"/>
    <mergeCell ref="F16:I16"/>
    <mergeCell ref="C17:S17"/>
    <mergeCell ref="C38:T38"/>
    <mergeCell ref="C53:T53"/>
    <mergeCell ref="C52:T52"/>
    <mergeCell ref="C48:T48"/>
    <mergeCell ref="C37:T37"/>
    <mergeCell ref="C42:T42"/>
    <mergeCell ref="C47:T47"/>
    <mergeCell ref="C43:T43"/>
  </mergeCells>
  <phoneticPr fontId="2"/>
  <conditionalFormatting sqref="G40 G45 G19 G21 G23 G50 G55 G63 G68 G73 G77 G81 G29">
    <cfRule type="expression" dxfId="39" priority="129">
      <formula>$G$29=""</formula>
    </cfRule>
  </conditionalFormatting>
  <conditionalFormatting sqref="J40 J45 J19 J21 J23 J50 J55 J63 J68 J73 J77 J81 J29">
    <cfRule type="expression" dxfId="38" priority="128">
      <formula>$J$13=""</formula>
    </cfRule>
  </conditionalFormatting>
  <conditionalFormatting sqref="M40 M45 M19 M21 M23 M50 M55 M63 M68 M73 M77 M81 M29">
    <cfRule type="expression" dxfId="37" priority="127">
      <formula>$M$13=""</formula>
    </cfRule>
  </conditionalFormatting>
  <conditionalFormatting sqref="P40 P45 P19 P21 P23 P50 P55 P63 P68 P73 P77 P81 P29">
    <cfRule type="expression" dxfId="36" priority="126">
      <formula>$P$13=""</formula>
    </cfRule>
  </conditionalFormatting>
  <conditionalFormatting sqref="S40 S45 S19 S21 S23 S50 S55 S63 S68 S73 S77 S81 S29">
    <cfRule type="expression" dxfId="35" priority="125">
      <formula>$S$13=""</formula>
    </cfRule>
  </conditionalFormatting>
  <conditionalFormatting sqref="G64:G65 G69:G70 G74:G75 G78:G79">
    <cfRule type="expression" dxfId="34" priority="281">
      <formula>$G$78=""</formula>
    </cfRule>
  </conditionalFormatting>
  <conditionalFormatting sqref="J65">
    <cfRule type="expression" dxfId="33" priority="97">
      <formula>#REF!=0</formula>
    </cfRule>
  </conditionalFormatting>
  <conditionalFormatting sqref="J65">
    <cfRule type="expression" dxfId="32" priority="98">
      <formula>#REF!=0</formula>
    </cfRule>
  </conditionalFormatting>
  <conditionalFormatting sqref="M65">
    <cfRule type="expression" dxfId="31" priority="95">
      <formula>#REF!=0</formula>
    </cfRule>
  </conditionalFormatting>
  <conditionalFormatting sqref="M65">
    <cfRule type="expression" dxfId="30" priority="96">
      <formula>#REF!=0</formula>
    </cfRule>
  </conditionalFormatting>
  <conditionalFormatting sqref="P65">
    <cfRule type="expression" dxfId="29" priority="93">
      <formula>#REF!=0</formula>
    </cfRule>
  </conditionalFormatting>
  <conditionalFormatting sqref="P65">
    <cfRule type="expression" dxfId="28" priority="94">
      <formula>#REF!=0</formula>
    </cfRule>
  </conditionalFormatting>
  <conditionalFormatting sqref="S65">
    <cfRule type="expression" dxfId="27" priority="91">
      <formula>#REF!=0</formula>
    </cfRule>
  </conditionalFormatting>
  <conditionalFormatting sqref="S65">
    <cfRule type="expression" dxfId="26" priority="92">
      <formula>#REF!=0</formula>
    </cfRule>
  </conditionalFormatting>
  <conditionalFormatting sqref="J70">
    <cfRule type="expression" dxfId="25" priority="77">
      <formula>#REF!=0</formula>
    </cfRule>
  </conditionalFormatting>
  <conditionalFormatting sqref="J70">
    <cfRule type="expression" dxfId="24" priority="78">
      <formula>#REF!=0</formula>
    </cfRule>
  </conditionalFormatting>
  <conditionalFormatting sqref="M70">
    <cfRule type="expression" dxfId="23" priority="75">
      <formula>#REF!=0</formula>
    </cfRule>
  </conditionalFormatting>
  <conditionalFormatting sqref="M70">
    <cfRule type="expression" dxfId="22" priority="76">
      <formula>#REF!=0</formula>
    </cfRule>
  </conditionalFormatting>
  <conditionalFormatting sqref="P70">
    <cfRule type="expression" dxfId="21" priority="73">
      <formula>#REF!=0</formula>
    </cfRule>
  </conditionalFormatting>
  <conditionalFormatting sqref="P70">
    <cfRule type="expression" dxfId="20" priority="74">
      <formula>#REF!=0</formula>
    </cfRule>
  </conditionalFormatting>
  <conditionalFormatting sqref="S70">
    <cfRule type="expression" dxfId="19" priority="71">
      <formula>#REF!=0</formula>
    </cfRule>
  </conditionalFormatting>
  <conditionalFormatting sqref="S70">
    <cfRule type="expression" dxfId="18" priority="72">
      <formula>#REF!=0</formula>
    </cfRule>
  </conditionalFormatting>
  <conditionalFormatting sqref="J75">
    <cfRule type="expression" dxfId="17" priority="57">
      <formula>#REF!=0</formula>
    </cfRule>
  </conditionalFormatting>
  <conditionalFormatting sqref="J75">
    <cfRule type="expression" dxfId="16" priority="58">
      <formula>#REF!=0</formula>
    </cfRule>
  </conditionalFormatting>
  <conditionalFormatting sqref="M75">
    <cfRule type="expression" dxfId="15" priority="55">
      <formula>#REF!=0</formula>
    </cfRule>
  </conditionalFormatting>
  <conditionalFormatting sqref="M75">
    <cfRule type="expression" dxfId="14" priority="56">
      <formula>#REF!=0</formula>
    </cfRule>
  </conditionalFormatting>
  <conditionalFormatting sqref="P75">
    <cfRule type="expression" dxfId="13" priority="53">
      <formula>#REF!=0</formula>
    </cfRule>
  </conditionalFormatting>
  <conditionalFormatting sqref="P75">
    <cfRule type="expression" dxfId="12" priority="54">
      <formula>#REF!=0</formula>
    </cfRule>
  </conditionalFormatting>
  <conditionalFormatting sqref="S75">
    <cfRule type="expression" dxfId="11" priority="51">
      <formula>#REF!=0</formula>
    </cfRule>
  </conditionalFormatting>
  <conditionalFormatting sqref="S75">
    <cfRule type="expression" dxfId="10" priority="52">
      <formula>#REF!=0</formula>
    </cfRule>
  </conditionalFormatting>
  <conditionalFormatting sqref="J64:J65 J69:J70 J74:J75 J78:J79">
    <cfRule type="expression" dxfId="9" priority="45">
      <formula>$J$78=""</formula>
    </cfRule>
  </conditionalFormatting>
  <conditionalFormatting sqref="M64:M65 M69:M70 M74:M75 M78:M79">
    <cfRule type="expression" dxfId="8" priority="43">
      <formula>$M$78=""</formula>
    </cfRule>
  </conditionalFormatting>
  <conditionalFormatting sqref="P64:P65 P69:P70 P74:P75 P78:P79">
    <cfRule type="expression" dxfId="7" priority="41">
      <formula>$P$78=""</formula>
    </cfRule>
  </conditionalFormatting>
  <conditionalFormatting sqref="S64:S65 S69:S70 S74:S75 S78:S79">
    <cfRule type="expression" dxfId="6" priority="39">
      <formula>$S$78=""</formula>
    </cfRule>
  </conditionalFormatting>
  <conditionalFormatting sqref="J81">
    <cfRule type="expression" dxfId="5" priority="30">
      <formula>#REF!=0</formula>
    </cfRule>
  </conditionalFormatting>
  <dataValidations count="5">
    <dataValidation type="whole" imeMode="off" operator="greaterThanOrEqual" allowBlank="1" showInputMessage="1" showErrorMessage="1" error="正しい金額を入力してください。" sqref="G23 J23 M23 P23 S23">
      <formula1>-10000000000</formula1>
    </dataValidation>
    <dataValidation type="date" imeMode="off" allowBlank="1" showInputMessage="1" showErrorMessage="1" error="正しい日付を入力してください。_x000a_例：2018/4/1_x000a_" sqref="S55 M55 P55 J55 G55 S50 J50 M50 P50 G50">
      <formula1>39539</formula1>
      <formula2>54789</formula2>
    </dataValidation>
    <dataValidation type="whole" imeMode="off" operator="greaterThanOrEqual" allowBlank="1" showInputMessage="1" showErrorMessage="1" error="正しい金額を入力してください。" sqref="G19 G21 P21 S21 J21 J19 M19 M21 S19 P19">
      <formula1>0</formula1>
    </dataValidation>
    <dataValidation type="whole" imeMode="off" operator="greaterThanOrEqual" allowBlank="1" showInputMessage="1" showErrorMessage="1" error="正しい年齢を入力してください。" sqref="G13 J13 M13 P13 S13">
      <formula1>0</formula1>
    </dataValidation>
    <dataValidation type="date" imeMode="off" allowBlank="1" showInputMessage="1" showErrorMessage="1" error="正しい日付を入力してください。_x000a_例：2021/4/1_x000a_" sqref="G40 G45 J40 J45 M40 M45 P40 P45 S40 S45">
      <formula1>92</formula1>
      <formula2>54789</formula2>
    </dataValidation>
  </dataValidations>
  <pageMargins left="0.59055118110236227" right="0.51181102362204722" top="0.55118110236220474" bottom="0.39370078740157483" header="0.31496062992125984" footer="0.31496062992125984"/>
  <pageSetup paperSize="9" scale="79" orientation="portrait" r:id="rId1"/>
  <drawing r:id="rId2"/>
  <legacyDrawing r:id="rId3"/>
  <controls>
    <mc:AlternateContent xmlns:mc="http://schemas.openxmlformats.org/markup-compatibility/2006">
      <mc:Choice Requires="x14">
        <control shapeId="5121" r:id="rId4" name="やりなおし">
          <controlPr defaultSize="0" print="0" autoLine="0" r:id="rId5">
            <anchor>
              <from>
                <xdr:col>15</xdr:col>
                <xdr:colOff>457200</xdr:colOff>
                <xdr:row>4</xdr:row>
                <xdr:rowOff>133350</xdr:rowOff>
              </from>
              <to>
                <xdr:col>18</xdr:col>
                <xdr:colOff>200025</xdr:colOff>
                <xdr:row>6</xdr:row>
                <xdr:rowOff>142875</xdr:rowOff>
              </to>
            </anchor>
          </controlPr>
        </control>
      </mc:Choice>
      <mc:Fallback>
        <control shapeId="5121" r:id="rId4" name="やりなおし"/>
      </mc:Fallback>
    </mc:AlternateContent>
    <mc:AlternateContent xmlns:mc="http://schemas.openxmlformats.org/markup-compatibility/2006">
      <mc:Choice Requires="x14">
        <control shapeId="5124" r:id="rId6" name="印刷">
          <controlPr defaultSize="0" print="0" autoLine="0" r:id="rId7">
            <anchor>
              <from>
                <xdr:col>18</xdr:col>
                <xdr:colOff>247650</xdr:colOff>
                <xdr:row>4</xdr:row>
                <xdr:rowOff>133350</xdr:rowOff>
              </from>
              <to>
                <xdr:col>20</xdr:col>
                <xdr:colOff>85725</xdr:colOff>
                <xdr:row>6</xdr:row>
                <xdr:rowOff>142875</xdr:rowOff>
              </to>
            </anchor>
          </controlPr>
        </control>
      </mc:Choice>
      <mc:Fallback>
        <control shapeId="5124" r:id="rId6" name="印刷"/>
      </mc:Fallback>
    </mc:AlternateContent>
    <mc:AlternateContent xmlns:mc="http://schemas.openxmlformats.org/markup-compatibility/2006">
      <mc:Choice Requires="x14">
        <control shapeId="5122" r:id="rId8" name="Option Button 2">
          <controlPr defaultSize="0" autoFill="0" autoLine="0" autoPict="0">
            <anchor moveWithCells="1">
              <from>
                <xdr:col>6</xdr:col>
                <xdr:colOff>28575</xdr:colOff>
                <xdr:row>15</xdr:row>
                <xdr:rowOff>85725</xdr:rowOff>
              </from>
              <to>
                <xdr:col>6</xdr:col>
                <xdr:colOff>600075</xdr:colOff>
                <xdr:row>15</xdr:row>
                <xdr:rowOff>333375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3" r:id="rId9" name="Option Button 3">
          <controlPr defaultSize="0" autoFill="0" autoLine="0" autoPict="0">
            <anchor moveWithCells="1">
              <from>
                <xdr:col>6</xdr:col>
                <xdr:colOff>590550</xdr:colOff>
                <xdr:row>15</xdr:row>
                <xdr:rowOff>85725</xdr:rowOff>
              </from>
              <to>
                <xdr:col>7</xdr:col>
                <xdr:colOff>66675</xdr:colOff>
                <xdr:row>15</xdr:row>
                <xdr:rowOff>333375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5" r:id="rId10" name="Check Box 5">
          <controlPr defaultSize="0" autoFill="0" autoLine="0" autoPict="0">
            <anchor moveWithCells="1">
              <from>
                <xdr:col>6</xdr:col>
                <xdr:colOff>76200</xdr:colOff>
                <xdr:row>49</xdr:row>
                <xdr:rowOff>57150</xdr:rowOff>
              </from>
              <to>
                <xdr:col>6</xdr:col>
                <xdr:colOff>923925</xdr:colOff>
                <xdr:row>49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6" r:id="rId11" name="Check Box 6">
          <controlPr defaultSize="0" autoFill="0" autoLine="0" autoPict="0">
            <anchor moveWithCells="1">
              <from>
                <xdr:col>9</xdr:col>
                <xdr:colOff>76200</xdr:colOff>
                <xdr:row>49</xdr:row>
                <xdr:rowOff>57150</xdr:rowOff>
              </from>
              <to>
                <xdr:col>9</xdr:col>
                <xdr:colOff>923925</xdr:colOff>
                <xdr:row>49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7" r:id="rId12" name="Check Box 7">
          <controlPr defaultSize="0" autoFill="0" autoLine="0" autoPict="0">
            <anchor moveWithCells="1">
              <from>
                <xdr:col>12</xdr:col>
                <xdr:colOff>76200</xdr:colOff>
                <xdr:row>49</xdr:row>
                <xdr:rowOff>57150</xdr:rowOff>
              </from>
              <to>
                <xdr:col>12</xdr:col>
                <xdr:colOff>923925</xdr:colOff>
                <xdr:row>49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8" r:id="rId13" name="Check Box 8">
          <controlPr defaultSize="0" autoFill="0" autoLine="0" autoPict="0">
            <anchor moveWithCells="1">
              <from>
                <xdr:col>15</xdr:col>
                <xdr:colOff>76200</xdr:colOff>
                <xdr:row>49</xdr:row>
                <xdr:rowOff>57150</xdr:rowOff>
              </from>
              <to>
                <xdr:col>15</xdr:col>
                <xdr:colOff>923925</xdr:colOff>
                <xdr:row>49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9" r:id="rId14" name="Check Box 9">
          <controlPr defaultSize="0" autoFill="0" autoLine="0" autoPict="0">
            <anchor moveWithCells="1">
              <from>
                <xdr:col>18</xdr:col>
                <xdr:colOff>76200</xdr:colOff>
                <xdr:row>49</xdr:row>
                <xdr:rowOff>57150</xdr:rowOff>
              </from>
              <to>
                <xdr:col>18</xdr:col>
                <xdr:colOff>923925</xdr:colOff>
                <xdr:row>49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0" r:id="rId15" name="Check Box 10">
          <controlPr defaultSize="0" autoFill="0" autoLine="0" autoPict="0">
            <anchor moveWithCells="1">
              <from>
                <xdr:col>23</xdr:col>
                <xdr:colOff>19050</xdr:colOff>
                <xdr:row>54</xdr:row>
                <xdr:rowOff>38100</xdr:rowOff>
              </from>
              <to>
                <xdr:col>27</xdr:col>
                <xdr:colOff>180975</xdr:colOff>
                <xdr:row>58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1" r:id="rId16" name="Check Box 11">
          <controlPr defaultSize="0" autoFill="0" autoLine="0" autoPict="0">
            <anchor moveWithCells="1">
              <from>
                <xdr:col>25</xdr:col>
                <xdr:colOff>161925</xdr:colOff>
                <xdr:row>54</xdr:row>
                <xdr:rowOff>38100</xdr:rowOff>
              </from>
              <to>
                <xdr:col>30</xdr:col>
                <xdr:colOff>57150</xdr:colOff>
                <xdr:row>58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2" r:id="rId17" name="Check Box 12">
          <controlPr defaultSize="0" autoFill="0" autoLine="0" autoPict="0">
            <anchor moveWithCells="1">
              <from>
                <xdr:col>28</xdr:col>
                <xdr:colOff>0</xdr:colOff>
                <xdr:row>54</xdr:row>
                <xdr:rowOff>38100</xdr:rowOff>
              </from>
              <to>
                <xdr:col>32</xdr:col>
                <xdr:colOff>85725</xdr:colOff>
                <xdr:row>58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3" r:id="rId18" name="Check Box 13">
          <controlPr defaultSize="0" autoFill="0" autoLine="0" autoPict="0">
            <anchor moveWithCells="1">
              <from>
                <xdr:col>30</xdr:col>
                <xdr:colOff>28575</xdr:colOff>
                <xdr:row>54</xdr:row>
                <xdr:rowOff>38100</xdr:rowOff>
              </from>
              <to>
                <xdr:col>34</xdr:col>
                <xdr:colOff>114300</xdr:colOff>
                <xdr:row>58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4" r:id="rId19" name="Check Box 14">
          <controlPr defaultSize="0" autoFill="0" autoLine="0" autoPict="0">
            <anchor moveWithCells="1">
              <from>
                <xdr:col>32</xdr:col>
                <xdr:colOff>66675</xdr:colOff>
                <xdr:row>54</xdr:row>
                <xdr:rowOff>38100</xdr:rowOff>
              </from>
              <to>
                <xdr:col>36</xdr:col>
                <xdr:colOff>152400</xdr:colOff>
                <xdr:row>58</xdr:row>
                <xdr:rowOff>66675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L120"/>
  <sheetViews>
    <sheetView showGridLines="0" showRowColHeaders="0" view="pageBreakPreview" zoomScale="80" zoomScaleNormal="100" zoomScaleSheetLayoutView="80" workbookViewId="0">
      <selection activeCell="W6" sqref="W6"/>
    </sheetView>
  </sheetViews>
  <sheetFormatPr defaultColWidth="2.5" defaultRowHeight="15.75" x14ac:dyDescent="0.15"/>
  <cols>
    <col min="1" max="1" width="5.25" style="6" bestFit="1" customWidth="1"/>
    <col min="2" max="2" width="1.25" style="2" customWidth="1"/>
    <col min="3" max="3" width="19.375" style="2" bestFit="1" customWidth="1"/>
    <col min="4" max="4" width="1.25" style="3" customWidth="1"/>
    <col min="5" max="5" width="16.25" style="13" customWidth="1"/>
    <col min="6" max="6" width="1.25" style="3" customWidth="1"/>
    <col min="7" max="7" width="14.375" style="2" customWidth="1"/>
    <col min="8" max="8" width="3" style="2" bestFit="1" customWidth="1"/>
    <col min="9" max="9" width="1.25" style="2" customWidth="1"/>
    <col min="10" max="10" width="14.375" style="2" customWidth="1"/>
    <col min="11" max="11" width="3" style="2" bestFit="1" customWidth="1"/>
    <col min="12" max="12" width="1.25" style="2" customWidth="1"/>
    <col min="13" max="13" width="14.375" style="2" customWidth="1"/>
    <col min="14" max="14" width="3" style="2" customWidth="1"/>
    <col min="15" max="15" width="1.25" style="2" customWidth="1"/>
    <col min="16" max="16" width="14.375" style="2" customWidth="1"/>
    <col min="17" max="17" width="3" style="2" customWidth="1"/>
    <col min="18" max="18" width="1.25" style="2" customWidth="1"/>
    <col min="19" max="19" width="14.375" style="2" customWidth="1"/>
    <col min="20" max="20" width="3" style="2" bestFit="1" customWidth="1"/>
    <col min="21" max="21" width="1.25" style="2" customWidth="1"/>
    <col min="22" max="22" width="1.25" style="4" customWidth="1"/>
    <col min="23" max="23" width="9.875" style="18" customWidth="1"/>
    <col min="24" max="24" width="2.5" style="4" customWidth="1"/>
    <col min="25" max="25" width="2.5" style="4"/>
    <col min="26" max="26" width="2.5" style="4" customWidth="1"/>
    <col min="27" max="39" width="2.5" style="4"/>
    <col min="40" max="40" width="1.5" style="4" customWidth="1"/>
    <col min="41" max="16384" width="2.5" style="4"/>
  </cols>
  <sheetData>
    <row r="1" spans="1:23" ht="7.5" customHeight="1" x14ac:dyDescent="0.15">
      <c r="A1" s="210">
        <v>1</v>
      </c>
      <c r="B1" s="42"/>
      <c r="C1" s="42"/>
      <c r="D1" s="43"/>
      <c r="E1" s="38"/>
      <c r="F1" s="43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39"/>
      <c r="W1" s="40"/>
    </row>
    <row r="2" spans="1:23" x14ac:dyDescent="0.15">
      <c r="A2" s="35">
        <v>2</v>
      </c>
      <c r="B2" s="44"/>
      <c r="C2" s="45">
        <f ca="1">TODAY()</f>
        <v>44357</v>
      </c>
      <c r="D2" s="46"/>
      <c r="E2" s="38" t="s">
        <v>29</v>
      </c>
      <c r="F2" s="46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39"/>
      <c r="W2" s="40"/>
    </row>
    <row r="3" spans="1:23" x14ac:dyDescent="0.25">
      <c r="A3" s="35">
        <v>3</v>
      </c>
      <c r="B3" s="44"/>
      <c r="C3" s="48"/>
      <c r="D3" s="46"/>
      <c r="E3" s="38" t="s">
        <v>31</v>
      </c>
      <c r="F3" s="46"/>
      <c r="G3" s="44" t="str">
        <f>IF(TOP!G13&gt;=63,TOP!G13,"")</f>
        <v/>
      </c>
      <c r="H3" s="49"/>
      <c r="I3" s="44"/>
      <c r="J3" s="44" t="str">
        <f>IF(TOP!J13&gt;=63,TOP!J13,"")</f>
        <v/>
      </c>
      <c r="K3" s="49"/>
      <c r="L3" s="44"/>
      <c r="M3" s="44" t="str">
        <f>IF(TOP!M13&gt;=63,TOP!M13,"")</f>
        <v/>
      </c>
      <c r="N3" s="49"/>
      <c r="O3" s="44"/>
      <c r="P3" s="44" t="str">
        <f>IF(TOP!P13&gt;=63,TOP!P13,"")</f>
        <v/>
      </c>
      <c r="Q3" s="49"/>
      <c r="R3" s="44"/>
      <c r="S3" s="44" t="str">
        <f>IF(TOP!S13&gt;=63,TOP!S13,"")</f>
        <v/>
      </c>
      <c r="T3" s="49"/>
      <c r="U3" s="44"/>
      <c r="V3" s="39"/>
      <c r="W3" s="40"/>
    </row>
    <row r="4" spans="1:23" s="11" customFormat="1" x14ac:dyDescent="0.15">
      <c r="A4" s="35">
        <v>4</v>
      </c>
      <c r="B4" s="51"/>
      <c r="C4" s="51"/>
      <c r="D4" s="52"/>
      <c r="E4" s="53" t="s">
        <v>16</v>
      </c>
      <c r="F4" s="52"/>
      <c r="G4" s="51">
        <f>G14</f>
        <v>0</v>
      </c>
      <c r="H4" s="51"/>
      <c r="I4" s="51"/>
      <c r="J4" s="51">
        <f>J14</f>
        <v>0</v>
      </c>
      <c r="K4" s="51"/>
      <c r="L4" s="51"/>
      <c r="M4" s="51">
        <f>M14</f>
        <v>0</v>
      </c>
      <c r="N4" s="51"/>
      <c r="O4" s="51"/>
      <c r="P4" s="51">
        <f>P14</f>
        <v>0</v>
      </c>
      <c r="Q4" s="51"/>
      <c r="R4" s="51"/>
      <c r="S4" s="51">
        <f>S14</f>
        <v>0</v>
      </c>
      <c r="T4" s="51"/>
      <c r="U4" s="51"/>
      <c r="V4" s="39"/>
      <c r="W4" s="40"/>
    </row>
    <row r="5" spans="1:23" ht="9.75" customHeight="1" x14ac:dyDescent="0.15">
      <c r="A5" s="35">
        <v>5</v>
      </c>
      <c r="B5" s="56"/>
      <c r="C5" s="56"/>
      <c r="D5" s="57"/>
      <c r="E5" s="58"/>
      <c r="F5" s="57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39"/>
      <c r="W5" s="40"/>
    </row>
    <row r="6" spans="1:23" ht="30" customHeight="1" x14ac:dyDescent="0.25">
      <c r="A6" s="35">
        <v>6</v>
      </c>
      <c r="B6" s="56"/>
      <c r="C6" s="59" t="s">
        <v>32</v>
      </c>
      <c r="D6" s="57"/>
      <c r="E6" s="60"/>
      <c r="F6" s="57"/>
      <c r="G6" s="14" t="str">
        <f>G69</f>
        <v/>
      </c>
      <c r="H6" s="61"/>
      <c r="I6" s="62"/>
      <c r="J6" s="14" t="str">
        <f>J69</f>
        <v/>
      </c>
      <c r="K6" s="61"/>
      <c r="L6" s="62"/>
      <c r="M6" s="14" t="str">
        <f>M69</f>
        <v/>
      </c>
      <c r="N6" s="61"/>
      <c r="O6" s="62"/>
      <c r="P6" s="14" t="str">
        <f>P69</f>
        <v/>
      </c>
      <c r="Q6" s="61"/>
      <c r="R6" s="62"/>
      <c r="S6" s="14" t="str">
        <f>S69</f>
        <v/>
      </c>
      <c r="T6" s="61"/>
      <c r="U6" s="62"/>
      <c r="V6" s="39"/>
      <c r="W6" s="40"/>
    </row>
    <row r="7" spans="1:23" ht="9.75" customHeight="1" x14ac:dyDescent="0.15">
      <c r="A7" s="35">
        <v>7</v>
      </c>
      <c r="B7" s="56"/>
      <c r="C7" s="56"/>
      <c r="D7" s="57"/>
      <c r="E7" s="58"/>
      <c r="F7" s="57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39"/>
      <c r="W7" s="40"/>
    </row>
    <row r="8" spans="1:23" s="9" customFormat="1" x14ac:dyDescent="0.15">
      <c r="A8" s="35">
        <v>8</v>
      </c>
      <c r="B8" s="63"/>
      <c r="C8" s="63"/>
      <c r="D8" s="64"/>
      <c r="E8" s="65" t="s">
        <v>42</v>
      </c>
      <c r="F8" s="64"/>
      <c r="G8" s="66">
        <f>IF(OR(TOP!G40="",TOP!G40&lt;DAT!$C5),DAT!$C5,TOP!G40)</f>
        <v>44287</v>
      </c>
      <c r="H8" s="63"/>
      <c r="I8" s="63"/>
      <c r="J8" s="66">
        <f>IF(OR(TOP!J40="",TOP!J40&lt;DAT!$C5),DAT!$C5,TOP!J40)</f>
        <v>44287</v>
      </c>
      <c r="K8" s="63"/>
      <c r="L8" s="63"/>
      <c r="M8" s="66">
        <f>IF(OR(TOP!M40="",TOP!M40&lt;DAT!$C5),DAT!$C5,TOP!M40)</f>
        <v>44287</v>
      </c>
      <c r="N8" s="63"/>
      <c r="O8" s="63"/>
      <c r="P8" s="66">
        <f>IF(OR(TOP!P40="",TOP!P40&lt;DAT!$C5),DAT!$C5,TOP!P40)</f>
        <v>44287</v>
      </c>
      <c r="Q8" s="63"/>
      <c r="R8" s="63"/>
      <c r="S8" s="66">
        <f>IF(OR(TOP!S40="",TOP!S40&lt;DAT!$C5),DAT!$C5,TOP!S40)</f>
        <v>44287</v>
      </c>
      <c r="T8" s="63"/>
      <c r="U8" s="63"/>
      <c r="V8" s="39"/>
      <c r="W8" s="40"/>
    </row>
    <row r="9" spans="1:23" s="9" customFormat="1" x14ac:dyDescent="0.15">
      <c r="A9" s="35">
        <v>9</v>
      </c>
      <c r="B9" s="63"/>
      <c r="C9" s="63"/>
      <c r="D9" s="64"/>
      <c r="E9" s="65" t="s">
        <v>50</v>
      </c>
      <c r="F9" s="64"/>
      <c r="G9" s="66">
        <f>DATE(YEAR(G8),MONTH(G8),1)</f>
        <v>44287</v>
      </c>
      <c r="H9" s="63"/>
      <c r="I9" s="63"/>
      <c r="J9" s="66">
        <f>DATE(YEAR(J8),MONTH(J8),1)</f>
        <v>44287</v>
      </c>
      <c r="K9" s="63"/>
      <c r="L9" s="63"/>
      <c r="M9" s="66">
        <f>DATE(YEAR(M8),MONTH(M8),1)</f>
        <v>44287</v>
      </c>
      <c r="N9" s="63"/>
      <c r="O9" s="63"/>
      <c r="P9" s="66">
        <f>DATE(YEAR(P8),MONTH(P8),1)</f>
        <v>44287</v>
      </c>
      <c r="Q9" s="63"/>
      <c r="R9" s="63"/>
      <c r="S9" s="66">
        <f>DATE(YEAR(S8),MONTH(S8),1)</f>
        <v>44287</v>
      </c>
      <c r="T9" s="63"/>
      <c r="U9" s="63"/>
      <c r="V9" s="39"/>
      <c r="W9" s="40"/>
    </row>
    <row r="10" spans="1:23" s="9" customFormat="1" x14ac:dyDescent="0.15">
      <c r="A10" s="35">
        <v>10</v>
      </c>
      <c r="B10" s="63"/>
      <c r="C10" s="63"/>
      <c r="D10" s="64"/>
      <c r="E10" s="65" t="s">
        <v>46</v>
      </c>
      <c r="F10" s="64"/>
      <c r="G10" s="63">
        <f>(YEAR(G9)-YEAR(DAT!$C5))*12+(MONTH(G9)-MONTH(DAT!$C5))</f>
        <v>0</v>
      </c>
      <c r="H10" s="63"/>
      <c r="I10" s="63"/>
      <c r="J10" s="63">
        <f>(YEAR(J9)-YEAR(DAT!$C5))*12+(MONTH(J9)-MONTH(DAT!$C5))</f>
        <v>0</v>
      </c>
      <c r="K10" s="63"/>
      <c r="L10" s="63"/>
      <c r="M10" s="63">
        <f>(YEAR(M9)-YEAR(DAT!$C5))*12+(MONTH(M9)-MONTH(DAT!$C5))</f>
        <v>0</v>
      </c>
      <c r="N10" s="63"/>
      <c r="O10" s="63"/>
      <c r="P10" s="63">
        <f>(YEAR(P9)-YEAR(DAT!$C5))*12+(MONTH(P9)-MONTH(DAT!$C5))</f>
        <v>0</v>
      </c>
      <c r="Q10" s="63"/>
      <c r="R10" s="63"/>
      <c r="S10" s="63">
        <f>(YEAR(S9)-YEAR(DAT!$C5))*12+(MONTH(S9)-MONTH(DAT!$C5))</f>
        <v>0</v>
      </c>
      <c r="T10" s="63"/>
      <c r="U10" s="63"/>
      <c r="V10" s="39"/>
      <c r="W10" s="40"/>
    </row>
    <row r="11" spans="1:23" s="9" customFormat="1" x14ac:dyDescent="0.15">
      <c r="A11" s="35">
        <v>11</v>
      </c>
      <c r="B11" s="63"/>
      <c r="C11" s="63"/>
      <c r="D11" s="64"/>
      <c r="E11" s="65" t="s">
        <v>43</v>
      </c>
      <c r="F11" s="64"/>
      <c r="G11" s="63">
        <f>IF(G10&lt;0,0,G10)</f>
        <v>0</v>
      </c>
      <c r="H11" s="63"/>
      <c r="I11" s="63"/>
      <c r="J11" s="63">
        <f>IF(J10&lt;0,0,J10)</f>
        <v>0</v>
      </c>
      <c r="K11" s="63"/>
      <c r="L11" s="63"/>
      <c r="M11" s="63">
        <f>IF(M10&lt;0,0,M10)</f>
        <v>0</v>
      </c>
      <c r="N11" s="63"/>
      <c r="O11" s="63"/>
      <c r="P11" s="63">
        <f>IF(P10&lt;0,0,P10)</f>
        <v>0</v>
      </c>
      <c r="Q11" s="63"/>
      <c r="R11" s="63"/>
      <c r="S11" s="63">
        <f>IF(S10&lt;0,0,S10)</f>
        <v>0</v>
      </c>
      <c r="T11" s="63"/>
      <c r="U11" s="63"/>
      <c r="V11" s="39"/>
      <c r="W11" s="40"/>
    </row>
    <row r="12" spans="1:23" s="9" customFormat="1" x14ac:dyDescent="0.15">
      <c r="A12" s="35">
        <v>12</v>
      </c>
      <c r="B12" s="63"/>
      <c r="C12" s="63"/>
      <c r="D12" s="64"/>
      <c r="E12" s="67" t="s">
        <v>44</v>
      </c>
      <c r="F12" s="64"/>
      <c r="G12" s="63">
        <f>IF(12-G11&lt;0,0,12-G11)</f>
        <v>12</v>
      </c>
      <c r="H12" s="63"/>
      <c r="I12" s="63"/>
      <c r="J12" s="63">
        <f>IF(12-J11&lt;0,0,12-J11)</f>
        <v>12</v>
      </c>
      <c r="K12" s="63"/>
      <c r="L12" s="63"/>
      <c r="M12" s="63">
        <f>IF(12-M11&lt;0,0,12-M11)</f>
        <v>12</v>
      </c>
      <c r="N12" s="63"/>
      <c r="O12" s="63"/>
      <c r="P12" s="63">
        <f>IF(12-P11&lt;0,0,12-P11)</f>
        <v>12</v>
      </c>
      <c r="Q12" s="63"/>
      <c r="R12" s="63"/>
      <c r="S12" s="63">
        <f>IF(12-S11&lt;0,0,12-S11)</f>
        <v>12</v>
      </c>
      <c r="T12" s="63"/>
      <c r="U12" s="63"/>
      <c r="V12" s="39"/>
      <c r="W12" s="40"/>
    </row>
    <row r="13" spans="1:23" s="9" customFormat="1" x14ac:dyDescent="0.15">
      <c r="A13" s="35">
        <v>13</v>
      </c>
      <c r="B13" s="44"/>
      <c r="C13" s="44"/>
      <c r="D13" s="46"/>
      <c r="E13" s="38" t="s">
        <v>51</v>
      </c>
      <c r="F13" s="46"/>
      <c r="G13" s="68">
        <v>1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39"/>
      <c r="W13" s="40"/>
    </row>
    <row r="14" spans="1:23" s="9" customFormat="1" x14ac:dyDescent="0.15">
      <c r="A14" s="35">
        <v>14</v>
      </c>
      <c r="B14" s="51"/>
      <c r="C14" s="51"/>
      <c r="D14" s="69"/>
      <c r="E14" s="53" t="s">
        <v>16</v>
      </c>
      <c r="F14" s="69"/>
      <c r="G14" s="51">
        <f>IF(AND(G13=1,G3&lt;&gt;""),1,0)</f>
        <v>0</v>
      </c>
      <c r="H14" s="51"/>
      <c r="I14" s="51"/>
      <c r="J14" s="51">
        <f>IF(J3&lt;&gt;"",1,0)</f>
        <v>0</v>
      </c>
      <c r="K14" s="51"/>
      <c r="L14" s="51"/>
      <c r="M14" s="51">
        <f>IF(M3&lt;&gt;"",1,0)</f>
        <v>0</v>
      </c>
      <c r="N14" s="51"/>
      <c r="O14" s="51"/>
      <c r="P14" s="51">
        <f>IF(P3&lt;&gt;"",1,0)</f>
        <v>0</v>
      </c>
      <c r="Q14" s="51"/>
      <c r="R14" s="51"/>
      <c r="S14" s="51">
        <f>IF(S3&lt;&gt;"",1,0)</f>
        <v>0</v>
      </c>
      <c r="T14" s="51"/>
      <c r="U14" s="51"/>
      <c r="V14" s="39"/>
      <c r="W14" s="40"/>
    </row>
    <row r="15" spans="1:23" s="9" customFormat="1" x14ac:dyDescent="0.15">
      <c r="A15" s="35">
        <v>15</v>
      </c>
      <c r="B15" s="70"/>
      <c r="C15" s="70"/>
      <c r="D15" s="71"/>
      <c r="E15" s="72" t="s">
        <v>52</v>
      </c>
      <c r="F15" s="71"/>
      <c r="G15" s="70" t="str">
        <f>IF(G14=1,G12,"")</f>
        <v/>
      </c>
      <c r="H15" s="70"/>
      <c r="I15" s="70"/>
      <c r="J15" s="70" t="str">
        <f>IF(J14=1,J12,"")</f>
        <v/>
      </c>
      <c r="K15" s="70"/>
      <c r="L15" s="70"/>
      <c r="M15" s="70" t="str">
        <f>IF(M14=1,M12,"")</f>
        <v/>
      </c>
      <c r="N15" s="70"/>
      <c r="O15" s="70"/>
      <c r="P15" s="70" t="str">
        <f>IF(P14=1,P12,"")</f>
        <v/>
      </c>
      <c r="Q15" s="70"/>
      <c r="R15" s="70"/>
      <c r="S15" s="70" t="str">
        <f>IF(S14=1,S12,"")</f>
        <v/>
      </c>
      <c r="T15" s="70"/>
      <c r="U15" s="70"/>
      <c r="V15" s="39"/>
      <c r="W15" s="40"/>
    </row>
    <row r="16" spans="1:23" s="9" customFormat="1" x14ac:dyDescent="0.15">
      <c r="A16" s="35">
        <v>16</v>
      </c>
      <c r="B16" s="63"/>
      <c r="C16" s="63"/>
      <c r="D16" s="64"/>
      <c r="E16" s="65" t="s">
        <v>53</v>
      </c>
      <c r="F16" s="64"/>
      <c r="G16" s="66">
        <f>IF(TOP!G45="",DAT!$E5,TOP!G45)</f>
        <v>49714</v>
      </c>
      <c r="H16" s="63"/>
      <c r="I16" s="63"/>
      <c r="J16" s="66">
        <f>IF(TOP!J45="",DAT!$E5,TOP!J45)</f>
        <v>49714</v>
      </c>
      <c r="K16" s="63"/>
      <c r="L16" s="63"/>
      <c r="M16" s="66">
        <f>IF(TOP!M45="",DAT!$E5,TOP!M45)</f>
        <v>49714</v>
      </c>
      <c r="N16" s="63"/>
      <c r="O16" s="63"/>
      <c r="P16" s="66">
        <f>IF(TOP!P45="",DAT!$E5,TOP!P45)</f>
        <v>49714</v>
      </c>
      <c r="Q16" s="63"/>
      <c r="R16" s="63"/>
      <c r="S16" s="66">
        <f>IF(TOP!S45="",DAT!$E5,TOP!S45)</f>
        <v>49714</v>
      </c>
      <c r="T16" s="63"/>
      <c r="U16" s="63"/>
      <c r="V16" s="39"/>
      <c r="W16" s="40"/>
    </row>
    <row r="17" spans="1:23" s="10" customFormat="1" x14ac:dyDescent="0.15">
      <c r="A17" s="35">
        <v>17</v>
      </c>
      <c r="B17" s="63"/>
      <c r="C17" s="63"/>
      <c r="D17" s="64"/>
      <c r="E17" s="65" t="s">
        <v>54</v>
      </c>
      <c r="F17" s="64"/>
      <c r="G17" s="66">
        <f>DATE(YEAR(G16),MONTH(G16),1)</f>
        <v>49706</v>
      </c>
      <c r="H17" s="63"/>
      <c r="I17" s="63"/>
      <c r="J17" s="66">
        <f>DATE(YEAR(J16),MONTH(J16),1)</f>
        <v>49706</v>
      </c>
      <c r="K17" s="63"/>
      <c r="L17" s="63"/>
      <c r="M17" s="66">
        <f>DATE(YEAR(M16),MONTH(M16),1)</f>
        <v>49706</v>
      </c>
      <c r="N17" s="63"/>
      <c r="O17" s="63"/>
      <c r="P17" s="66">
        <f>DATE(YEAR(P16),MONTH(P16),1)</f>
        <v>49706</v>
      </c>
      <c r="Q17" s="63"/>
      <c r="R17" s="63"/>
      <c r="S17" s="66">
        <f>DATE(YEAR(S16),MONTH(S16),1)</f>
        <v>49706</v>
      </c>
      <c r="T17" s="63"/>
      <c r="U17" s="63"/>
      <c r="V17" s="39"/>
      <c r="W17" s="40"/>
    </row>
    <row r="18" spans="1:23" s="10" customFormat="1" x14ac:dyDescent="0.15">
      <c r="A18" s="35">
        <v>18</v>
      </c>
      <c r="B18" s="63"/>
      <c r="C18" s="63"/>
      <c r="D18" s="64"/>
      <c r="E18" s="65" t="s">
        <v>55</v>
      </c>
      <c r="F18" s="64"/>
      <c r="G18" s="66">
        <f>DATE(YEAR(G17),MONTH(G17)+24,1)</f>
        <v>50437</v>
      </c>
      <c r="H18" s="63"/>
      <c r="I18" s="63"/>
      <c r="J18" s="66">
        <f>DATE(YEAR(J17),MONTH(J17)+24,1)</f>
        <v>50437</v>
      </c>
      <c r="K18" s="63"/>
      <c r="L18" s="63"/>
      <c r="M18" s="66">
        <f>DATE(YEAR(M17),MONTH(M17)+24,1)</f>
        <v>50437</v>
      </c>
      <c r="N18" s="63"/>
      <c r="O18" s="63"/>
      <c r="P18" s="66">
        <f>DATE(YEAR(P17),MONTH(P17)+24,1)</f>
        <v>50437</v>
      </c>
      <c r="Q18" s="63"/>
      <c r="R18" s="63"/>
      <c r="S18" s="66">
        <f>DATE(YEAR(S17),MONTH(S17)+24,1)</f>
        <v>50437</v>
      </c>
      <c r="T18" s="63"/>
      <c r="U18" s="63"/>
      <c r="V18" s="39"/>
      <c r="W18" s="40"/>
    </row>
    <row r="19" spans="1:23" s="9" customFormat="1" x14ac:dyDescent="0.15">
      <c r="A19" s="35">
        <v>19</v>
      </c>
      <c r="B19" s="63"/>
      <c r="C19" s="63"/>
      <c r="D19" s="64"/>
      <c r="E19" s="65" t="s">
        <v>56</v>
      </c>
      <c r="F19" s="64"/>
      <c r="G19" s="66">
        <f>IF(G18&lt;DAT!$D5,DATE(YEAR(DAT!$D5),MONTH(DAT!$D5),1),G18)</f>
        <v>50437</v>
      </c>
      <c r="H19" s="63"/>
      <c r="I19" s="63"/>
      <c r="J19" s="66">
        <f>IF(J18&lt;DAT!$D5,DATE(YEAR(DAT!$D5),MONTH(DAT!$D5),1),J18)</f>
        <v>50437</v>
      </c>
      <c r="K19" s="63"/>
      <c r="L19" s="63"/>
      <c r="M19" s="66">
        <f>IF(M18&lt;DAT!$D5,DATE(YEAR(DAT!$D5),MONTH(DAT!$D5),1),M18)</f>
        <v>50437</v>
      </c>
      <c r="N19" s="63"/>
      <c r="O19" s="63"/>
      <c r="P19" s="66">
        <f>IF(P18&lt;DAT!$D5,DATE(YEAR(DAT!$D5),MONTH(DAT!$D5),1),P18)</f>
        <v>50437</v>
      </c>
      <c r="Q19" s="63"/>
      <c r="R19" s="63"/>
      <c r="S19" s="66">
        <f>IF(S18&lt;DAT!$D5,DATE(YEAR(DAT!$D5),MONTH(DAT!$D5),1),S18)</f>
        <v>50437</v>
      </c>
      <c r="T19" s="63"/>
      <c r="U19" s="63"/>
      <c r="V19" s="39"/>
      <c r="W19" s="40"/>
    </row>
    <row r="20" spans="1:23" s="10" customFormat="1" x14ac:dyDescent="0.15">
      <c r="A20" s="35">
        <v>20</v>
      </c>
      <c r="B20" s="63"/>
      <c r="C20" s="63"/>
      <c r="D20" s="64"/>
      <c r="E20" s="65" t="s">
        <v>62</v>
      </c>
      <c r="F20" s="64"/>
      <c r="G20" s="63">
        <f>IF(TOP!G45="",0,G15)</f>
        <v>0</v>
      </c>
      <c r="H20" s="63"/>
      <c r="I20" s="63"/>
      <c r="J20" s="63">
        <f>IF(TOP!J45="",0,J15)</f>
        <v>0</v>
      </c>
      <c r="K20" s="63"/>
      <c r="L20" s="63"/>
      <c r="M20" s="63">
        <f>IF(TOP!M45="",0,M15)</f>
        <v>0</v>
      </c>
      <c r="N20" s="63"/>
      <c r="O20" s="63"/>
      <c r="P20" s="63">
        <f>IF(TOP!P45="",0,P15)</f>
        <v>0</v>
      </c>
      <c r="Q20" s="63"/>
      <c r="R20" s="63"/>
      <c r="S20" s="63">
        <f>IF(TOP!S45="",0,S15)</f>
        <v>0</v>
      </c>
      <c r="T20" s="63"/>
      <c r="U20" s="63"/>
      <c r="V20" s="39"/>
      <c r="W20" s="40"/>
    </row>
    <row r="21" spans="1:23" s="10" customFormat="1" x14ac:dyDescent="0.15">
      <c r="A21" s="35">
        <v>21</v>
      </c>
      <c r="B21" s="63"/>
      <c r="C21" s="63"/>
      <c r="D21" s="64"/>
      <c r="E21" s="65" t="s">
        <v>63</v>
      </c>
      <c r="F21" s="64"/>
      <c r="G21" s="63">
        <f>(YEAR(G19)-YEAR(DAT!$C5))*12+(MONTH(G19)-MONTH(DAT!$C5))</f>
        <v>202</v>
      </c>
      <c r="H21" s="63"/>
      <c r="I21" s="63"/>
      <c r="J21" s="63">
        <f>(YEAR(J19)-YEAR(DAT!$C5))*12+(MONTH(J19)-MONTH(DAT!$C5))</f>
        <v>202</v>
      </c>
      <c r="K21" s="63"/>
      <c r="L21" s="63"/>
      <c r="M21" s="63">
        <f>(YEAR(M19)-YEAR(DAT!$C5))*12+(MONTH(M19)-MONTH(DAT!$C5))</f>
        <v>202</v>
      </c>
      <c r="N21" s="63"/>
      <c r="O21" s="63"/>
      <c r="P21" s="63">
        <f>(YEAR(P19)-YEAR(DAT!$C5))*12+(MONTH(P19)-MONTH(DAT!$C5))</f>
        <v>202</v>
      </c>
      <c r="Q21" s="63"/>
      <c r="R21" s="63"/>
      <c r="S21" s="63">
        <f>(YEAR(S19)-YEAR(DAT!$C5))*12+(MONTH(S19)-MONTH(DAT!$C5))</f>
        <v>202</v>
      </c>
      <c r="T21" s="63"/>
      <c r="U21" s="63"/>
      <c r="V21" s="39"/>
      <c r="W21" s="40"/>
    </row>
    <row r="22" spans="1:23" s="9" customFormat="1" x14ac:dyDescent="0.15">
      <c r="A22" s="35">
        <v>22</v>
      </c>
      <c r="B22" s="63"/>
      <c r="C22" s="63"/>
      <c r="D22" s="64"/>
      <c r="E22" s="65" t="s">
        <v>64</v>
      </c>
      <c r="F22" s="64"/>
      <c r="G22" s="63">
        <f>IF(G21&lt;0,0,G21)</f>
        <v>202</v>
      </c>
      <c r="H22" s="63"/>
      <c r="I22" s="63"/>
      <c r="J22" s="63">
        <f>IF(J21&lt;0,0,J21)</f>
        <v>202</v>
      </c>
      <c r="K22" s="63"/>
      <c r="L22" s="63"/>
      <c r="M22" s="63">
        <f>IF(M21&lt;0,0,M21)</f>
        <v>202</v>
      </c>
      <c r="N22" s="63"/>
      <c r="O22" s="63"/>
      <c r="P22" s="63">
        <f>IF(P21&lt;0,0,P21)</f>
        <v>202</v>
      </c>
      <c r="Q22" s="63"/>
      <c r="R22" s="63"/>
      <c r="S22" s="63">
        <f>IF(S21&lt;0,0,S21)</f>
        <v>202</v>
      </c>
      <c r="T22" s="63"/>
      <c r="U22" s="63"/>
      <c r="V22" s="39"/>
      <c r="W22" s="40"/>
    </row>
    <row r="23" spans="1:23" s="9" customFormat="1" x14ac:dyDescent="0.15">
      <c r="A23" s="35">
        <v>23</v>
      </c>
      <c r="B23" s="70"/>
      <c r="C23" s="70"/>
      <c r="D23" s="71"/>
      <c r="E23" s="73" t="s">
        <v>65</v>
      </c>
      <c r="F23" s="71"/>
      <c r="G23" s="74">
        <f>IF(12-G22&lt;0,0,12-G22)</f>
        <v>0</v>
      </c>
      <c r="H23" s="70"/>
      <c r="I23" s="70"/>
      <c r="J23" s="74">
        <f>IF(12-J22&lt;0,0,12-J22)</f>
        <v>0</v>
      </c>
      <c r="K23" s="70"/>
      <c r="L23" s="70"/>
      <c r="M23" s="74">
        <f>IF(12-M22&lt;0,0,12-M22)</f>
        <v>0</v>
      </c>
      <c r="N23" s="70"/>
      <c r="O23" s="70"/>
      <c r="P23" s="74">
        <f>IF(12-P22&lt;0,0,12-P22)</f>
        <v>0</v>
      </c>
      <c r="Q23" s="70"/>
      <c r="R23" s="70"/>
      <c r="S23" s="74">
        <f>IF(12-S22&lt;0,0,12-S22)</f>
        <v>0</v>
      </c>
      <c r="T23" s="70"/>
      <c r="U23" s="70"/>
      <c r="V23" s="39"/>
      <c r="W23" s="40"/>
    </row>
    <row r="24" spans="1:23" s="9" customFormat="1" x14ac:dyDescent="0.15">
      <c r="A24" s="35">
        <v>24</v>
      </c>
      <c r="B24" s="70"/>
      <c r="C24" s="70"/>
      <c r="D24" s="71"/>
      <c r="E24" s="75" t="s">
        <v>66</v>
      </c>
      <c r="F24" s="71"/>
      <c r="G24" s="70">
        <f>IF(G14=0,0,IF(G20&lt;=G23,0,G20-G23))</f>
        <v>0</v>
      </c>
      <c r="H24" s="70"/>
      <c r="I24" s="70"/>
      <c r="J24" s="70">
        <f>IF(J14=0,0,IF(J20&lt;=J23,0,J20-J23))</f>
        <v>0</v>
      </c>
      <c r="K24" s="70"/>
      <c r="L24" s="70"/>
      <c r="M24" s="70">
        <f>IF(M14=0,0,IF(M20&lt;=M23,0,M20-M23))</f>
        <v>0</v>
      </c>
      <c r="N24" s="70"/>
      <c r="O24" s="70"/>
      <c r="P24" s="70">
        <f>IF(P14=0,0,IF(P20&lt;=P23,0,P20-P23))</f>
        <v>0</v>
      </c>
      <c r="Q24" s="70"/>
      <c r="R24" s="70"/>
      <c r="S24" s="70">
        <f>IF(S14=0,0,IF(S20&lt;=S23,0,S20-S23))</f>
        <v>0</v>
      </c>
      <c r="T24" s="70"/>
      <c r="U24" s="70"/>
      <c r="V24" s="39"/>
      <c r="W24" s="40"/>
    </row>
    <row r="25" spans="1:23" s="9" customFormat="1" x14ac:dyDescent="0.15">
      <c r="A25" s="35">
        <v>25</v>
      </c>
      <c r="B25" s="70"/>
      <c r="C25" s="70"/>
      <c r="D25" s="71"/>
      <c r="E25" s="75" t="s">
        <v>67</v>
      </c>
      <c r="F25" s="71"/>
      <c r="G25" s="70">
        <f>IF(G15&lt;=G23,G15,G23)</f>
        <v>0</v>
      </c>
      <c r="H25" s="70"/>
      <c r="I25" s="70"/>
      <c r="J25" s="70">
        <f>IF(J15&lt;=J23,J15,J23)</f>
        <v>0</v>
      </c>
      <c r="K25" s="70"/>
      <c r="L25" s="70"/>
      <c r="M25" s="70">
        <f>IF(M15&lt;=M23,M15,M23)</f>
        <v>0</v>
      </c>
      <c r="N25" s="70"/>
      <c r="O25" s="70"/>
      <c r="P25" s="70">
        <f>IF(P15&lt;=P23,P15,P23)</f>
        <v>0</v>
      </c>
      <c r="Q25" s="70"/>
      <c r="R25" s="70"/>
      <c r="S25" s="70">
        <f>IF(S15&lt;=S23,S15,S23)</f>
        <v>0</v>
      </c>
      <c r="T25" s="70"/>
      <c r="U25" s="70"/>
      <c r="V25" s="39"/>
      <c r="W25" s="40"/>
    </row>
    <row r="26" spans="1:23" s="9" customFormat="1" x14ac:dyDescent="0.15">
      <c r="A26" s="35">
        <v>26</v>
      </c>
      <c r="B26" s="70"/>
      <c r="C26" s="70"/>
      <c r="D26" s="71"/>
      <c r="E26" s="75" t="s">
        <v>68</v>
      </c>
      <c r="F26" s="71"/>
      <c r="G26" s="70">
        <f>IF(G14=0,0,G15-G24-G25)</f>
        <v>0</v>
      </c>
      <c r="H26" s="70"/>
      <c r="I26" s="70"/>
      <c r="J26" s="70">
        <f>IF(J14=0,0,J15-J24-J25)</f>
        <v>0</v>
      </c>
      <c r="K26" s="70"/>
      <c r="L26" s="70"/>
      <c r="M26" s="70">
        <f>IF(M14=0,0,M15-M24-M25)</f>
        <v>0</v>
      </c>
      <c r="N26" s="70"/>
      <c r="O26" s="70"/>
      <c r="P26" s="70">
        <f>IF(P14=0,0,P15-P24-P25)</f>
        <v>0</v>
      </c>
      <c r="Q26" s="70"/>
      <c r="R26" s="70"/>
      <c r="S26" s="70">
        <f>IF(S14=0,0,S15-S24-S25)</f>
        <v>0</v>
      </c>
      <c r="T26" s="70"/>
      <c r="U26" s="70"/>
      <c r="V26" s="39"/>
      <c r="W26" s="40"/>
    </row>
    <row r="27" spans="1:23" ht="9.75" customHeight="1" x14ac:dyDescent="0.25">
      <c r="A27" s="35">
        <v>27</v>
      </c>
      <c r="B27" s="56"/>
      <c r="C27" s="56"/>
      <c r="D27" s="57"/>
      <c r="E27" s="58"/>
      <c r="F27" s="57"/>
      <c r="G27" s="56"/>
      <c r="H27" s="78"/>
      <c r="I27" s="56"/>
      <c r="J27" s="56"/>
      <c r="K27" s="78"/>
      <c r="L27" s="56"/>
      <c r="M27" s="56"/>
      <c r="N27" s="78"/>
      <c r="O27" s="56"/>
      <c r="P27" s="56"/>
      <c r="Q27" s="78"/>
      <c r="R27" s="56"/>
      <c r="S27" s="56"/>
      <c r="T27" s="78"/>
      <c r="U27" s="56"/>
      <c r="V27" s="39"/>
      <c r="W27" s="40"/>
    </row>
    <row r="28" spans="1:23" ht="28.5" customHeight="1" x14ac:dyDescent="0.25">
      <c r="A28" s="35">
        <v>28</v>
      </c>
      <c r="B28" s="56"/>
      <c r="C28" s="59" t="s">
        <v>37</v>
      </c>
      <c r="D28" s="57"/>
      <c r="E28" s="58"/>
      <c r="F28" s="57"/>
      <c r="G28" s="14" t="str">
        <f>G118</f>
        <v/>
      </c>
      <c r="H28" s="79" t="s">
        <v>18</v>
      </c>
      <c r="I28" s="62"/>
      <c r="J28" s="14" t="str">
        <f>J118</f>
        <v/>
      </c>
      <c r="K28" s="79" t="s">
        <v>18</v>
      </c>
      <c r="L28" s="62"/>
      <c r="M28" s="14" t="str">
        <f>M118</f>
        <v/>
      </c>
      <c r="N28" s="79" t="s">
        <v>18</v>
      </c>
      <c r="O28" s="62"/>
      <c r="P28" s="14" t="str">
        <f>P118</f>
        <v/>
      </c>
      <c r="Q28" s="79" t="s">
        <v>18</v>
      </c>
      <c r="R28" s="62"/>
      <c r="S28" s="14" t="str">
        <f>S118</f>
        <v/>
      </c>
      <c r="T28" s="79" t="s">
        <v>18</v>
      </c>
      <c r="U28" s="62"/>
      <c r="V28" s="76"/>
      <c r="W28" s="40"/>
    </row>
    <row r="29" spans="1:23" ht="9.75" customHeight="1" x14ac:dyDescent="0.15">
      <c r="A29" s="35">
        <v>29</v>
      </c>
      <c r="B29" s="56"/>
      <c r="C29" s="56"/>
      <c r="D29" s="57"/>
      <c r="E29" s="58"/>
      <c r="F29" s="57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39"/>
      <c r="W29" s="40"/>
    </row>
    <row r="30" spans="1:23" ht="7.5" customHeight="1" x14ac:dyDescent="0.15">
      <c r="A30" s="35">
        <v>30</v>
      </c>
      <c r="B30" s="36"/>
      <c r="C30" s="36"/>
      <c r="D30" s="37"/>
      <c r="E30" s="38"/>
      <c r="F30" s="37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9"/>
      <c r="W30" s="40"/>
    </row>
    <row r="31" spans="1:23" x14ac:dyDescent="0.15">
      <c r="A31" s="35">
        <v>31</v>
      </c>
      <c r="B31" s="44"/>
      <c r="C31" s="44"/>
      <c r="D31" s="46"/>
      <c r="E31" s="80" t="s">
        <v>15</v>
      </c>
      <c r="F31" s="46"/>
      <c r="G31" s="81">
        <f>G4+J4+M4+P4+S4</f>
        <v>0</v>
      </c>
      <c r="H31" s="82"/>
      <c r="I31" s="82"/>
      <c r="J31" s="82">
        <f>G4+J4+M4+P4+S4</f>
        <v>0</v>
      </c>
      <c r="K31" s="82"/>
      <c r="L31" s="82"/>
      <c r="M31" s="82">
        <f>G4+J4+M4+P4+S4</f>
        <v>0</v>
      </c>
      <c r="N31" s="82"/>
      <c r="O31" s="82"/>
      <c r="P31" s="82">
        <f>G4+J4+M4+P4+S4</f>
        <v>0</v>
      </c>
      <c r="Q31" s="82"/>
      <c r="R31" s="82"/>
      <c r="S31" s="82">
        <f>G4+J4+M4+P4+S4</f>
        <v>0</v>
      </c>
      <c r="T31" s="44"/>
      <c r="U31" s="44"/>
      <c r="V31" s="39"/>
      <c r="W31" s="40"/>
    </row>
    <row r="32" spans="1:23" x14ac:dyDescent="0.15">
      <c r="A32" s="35">
        <v>32</v>
      </c>
      <c r="B32" s="44"/>
      <c r="C32" s="44"/>
      <c r="D32" s="54"/>
      <c r="E32" s="50" t="s">
        <v>20</v>
      </c>
      <c r="F32" s="54"/>
      <c r="G32" s="82">
        <f>IF(G3&lt;65,IF(TOP!G19&lt;=DAT!$E17,1,IF(AND(TOP!G19&gt;=DAT!$D18,TOP!G19&lt;=DAT!$E18),2,IF(AND(TOP!G19&gt;=DAT!$D19,TOP!G19&lt;=DAT!$E19),3,IF(AND(TOP!G19&gt;=DAT!$D20,TOP!G19&lt;=DAT!$E20),4,IF(AND(TOP!G19&gt;=DAT!$D21,TOP!G19&lt;=DAT!$E21),5,6))))),0)</f>
        <v>0</v>
      </c>
      <c r="H32" s="82"/>
      <c r="I32" s="82"/>
      <c r="J32" s="82">
        <f>IF(AND(J3&lt;65,J4=1),IF(TOP!J19&lt;=DAT!$E17,1,IF(AND(TOP!J19&gt;=DAT!$D18,TOP!J19&lt;=DAT!$E18),2,IF(AND(TOP!J19&gt;=DAT!$D19,TOP!J19&lt;=DAT!$E19),3,IF(AND(TOP!J19&gt;=DAT!$D20,TOP!J19&lt;=DAT!$E20),4,IF(AND(TOP!J19&gt;=DAT!$D21,TOP!J19&lt;=DAT!$E21),5,6))))),0)</f>
        <v>0</v>
      </c>
      <c r="K32" s="82"/>
      <c r="L32" s="82"/>
      <c r="M32" s="82">
        <f>IF(AND(M3&lt;65,M4=1),IF(TOP!M19&lt;=DAT!$E17,1,IF(AND(TOP!M19&gt;=DAT!$D18,TOP!M19&lt;=DAT!$E18),2,IF(AND(TOP!M19&gt;=DAT!$D19,TOP!M19&lt;=DAT!$E19),3,IF(AND(TOP!M19&gt;=DAT!$D20,TOP!M19&lt;=DAT!$E20),4,IF(AND(TOP!M19&gt;=DAT!$D21,TOP!M19&lt;=DAT!$E21),5,6))))),0)</f>
        <v>0</v>
      </c>
      <c r="N32" s="82"/>
      <c r="O32" s="82"/>
      <c r="P32" s="82">
        <f>IF(AND(P3&lt;65,P4=1),IF(TOP!P19&lt;=DAT!$E17,1,IF(AND(TOP!P19&gt;=DAT!$D18,TOP!P19&lt;=DAT!$E18),2,IF(AND(TOP!P19&gt;=DAT!$D19,TOP!P19&lt;=DAT!$E19),3,IF(AND(TOP!P19&gt;=DAT!$D20,TOP!P19&lt;=DAT!$E20),4,IF(AND(TOP!P19&gt;=DAT!$D21,TOP!P19&lt;=DAT!$E21),5,6))))),0)</f>
        <v>0</v>
      </c>
      <c r="Q32" s="82"/>
      <c r="R32" s="82"/>
      <c r="S32" s="82">
        <f>IF(AND(S3&lt;65,S4=1),IF(TOP!S19&lt;=DAT!$E17,1,IF(AND(TOP!S19&gt;=DAT!$D18,TOP!S19&lt;=DAT!$E18),2,IF(AND(TOP!S19&gt;=DAT!$D19,TOP!S19&lt;=DAT!$E19),3,IF(AND(TOP!S19&gt;=DAT!$D20,TOP!S19&lt;=DAT!$E20),4,IF(AND(TOP!S19&gt;=DAT!$D21,TOP!S19&lt;=DAT!$E21),5,6))))),0)</f>
        <v>0</v>
      </c>
      <c r="T32" s="44"/>
      <c r="U32" s="44"/>
      <c r="V32" s="39"/>
      <c r="W32" s="40"/>
    </row>
    <row r="33" spans="1:23" x14ac:dyDescent="0.15">
      <c r="A33" s="35">
        <v>33</v>
      </c>
      <c r="B33" s="44"/>
      <c r="C33" s="44"/>
      <c r="D33" s="54"/>
      <c r="E33" s="50" t="s">
        <v>21</v>
      </c>
      <c r="F33" s="54"/>
      <c r="G33" s="82">
        <f>IF(G3&gt;=65,IF(TOP!G19&lt;=DAT!$E28,11,IF(AND(TOP!G19&gt;=DAT!$D29,TOP!G19&lt;=DAT!$E29),12,IF(AND(TOP!G19&gt;=DAT!$D30,TOP!G19&lt;=DAT!$E30),13,IF(AND(TOP!G19&gt;=DAT!$D31,TOP!G19&lt;=DAT!$E31),14,IF(AND(TOP!G19&gt;=DAT!$D32,TOP!G19&lt;=DAT!$E32),15,16))))),0)</f>
        <v>11</v>
      </c>
      <c r="H33" s="82"/>
      <c r="I33" s="82"/>
      <c r="J33" s="82">
        <f>IF(AND(J3&gt;=65,J4=1),IF(TOP!J19&lt;=DAT!$E28,11,IF(AND(TOP!J19&gt;=DAT!$D29,TOP!J19&lt;=DAT!$E29),12,IF(AND(TOP!J19&gt;=DAT!$D30,TOP!J19&lt;=DAT!$E30),13,IF(AND(TOP!J19&gt;=DAT!$D31,TOP!J19&lt;=DAT!$E31),14,IF(AND(TOP!J19&gt;=DAT!$D32,TOP!J19&lt;=DAT!$E32),15,16))))),0)</f>
        <v>0</v>
      </c>
      <c r="K33" s="82"/>
      <c r="L33" s="82"/>
      <c r="M33" s="82">
        <f>IF(AND(M3&gt;=65,M4=1),IF(TOP!M19&lt;=DAT!$E28,11,IF(AND(TOP!M19&gt;=DAT!$D29,TOP!M19&lt;=DAT!$E29),12,IF(AND(TOP!M19&gt;=DAT!$D30,TOP!M19&lt;=DAT!$E30),13,IF(AND(TOP!M19&gt;=DAT!$D31,TOP!M19&lt;=DAT!$E31),14,IF(AND(TOP!M19&gt;=DAT!$D32,TOP!M19&lt;=DAT!$E32),15,16))))),0)</f>
        <v>0</v>
      </c>
      <c r="N33" s="82"/>
      <c r="O33" s="82"/>
      <c r="P33" s="82">
        <f>IF(AND(P3&gt;=65,P4=1),IF(TOP!P19&lt;=DAT!$E28,11,IF(AND(TOP!P19&gt;=DAT!$D29,TOP!P19&lt;=DAT!$E29),12,IF(AND(TOP!P19&gt;=DAT!$D30,TOP!P19&lt;=DAT!$E30),13,IF(AND(TOP!P19&gt;=DAT!$D31,TOP!P19&lt;=DAT!$E31),14,IF(AND(TOP!P19&gt;=DAT!$D32,TOP!P19&lt;=DAT!$E32),15,16))))),0)</f>
        <v>0</v>
      </c>
      <c r="Q33" s="82"/>
      <c r="R33" s="82"/>
      <c r="S33" s="82">
        <f>IF(AND(S3&gt;=65,S4=1),IF(TOP!S19&lt;=DAT!$E28,11,IF(AND(TOP!S19&gt;=DAT!$D29,TOP!S19&lt;=DAT!$E29),12,IF(AND(TOP!S19&gt;=DAT!$D30,TOP!S19&lt;=DAT!$E30),13,IF(AND(TOP!S19&gt;=DAT!$D31,TOP!S19&lt;=DAT!$E31),14,IF(AND(TOP!S19&gt;=DAT!$D32,TOP!S19&lt;=DAT!$E32),15,16))))),0)</f>
        <v>0</v>
      </c>
      <c r="T33" s="44"/>
      <c r="U33" s="44"/>
      <c r="V33" s="39"/>
      <c r="W33" s="40"/>
    </row>
    <row r="34" spans="1:23" ht="16.5" thickBot="1" x14ac:dyDescent="0.2">
      <c r="A34" s="35">
        <v>34</v>
      </c>
      <c r="B34" s="44"/>
      <c r="C34" s="44"/>
      <c r="D34" s="54"/>
      <c r="E34" s="132" t="s">
        <v>17</v>
      </c>
      <c r="F34" s="54"/>
      <c r="G34" s="82">
        <f>SUM(G32:G33)</f>
        <v>11</v>
      </c>
      <c r="H34" s="82"/>
      <c r="I34" s="82"/>
      <c r="J34" s="82">
        <f>SUM(J32:J33)</f>
        <v>0</v>
      </c>
      <c r="K34" s="82"/>
      <c r="L34" s="82"/>
      <c r="M34" s="82">
        <f t="shared" ref="M34:S34" si="0">SUM(M32:M33)</f>
        <v>0</v>
      </c>
      <c r="N34" s="82"/>
      <c r="O34" s="82"/>
      <c r="P34" s="82">
        <f t="shared" si="0"/>
        <v>0</v>
      </c>
      <c r="Q34" s="82"/>
      <c r="R34" s="82"/>
      <c r="S34" s="82">
        <f t="shared" si="0"/>
        <v>0</v>
      </c>
      <c r="T34" s="44"/>
      <c r="U34" s="44"/>
      <c r="V34" s="39"/>
      <c r="W34" s="40"/>
    </row>
    <row r="35" spans="1:23" ht="16.5" thickBot="1" x14ac:dyDescent="0.2">
      <c r="A35" s="35">
        <v>35</v>
      </c>
      <c r="B35" s="44"/>
      <c r="C35" s="44"/>
      <c r="D35" s="125"/>
      <c r="E35" s="127" t="s">
        <v>28</v>
      </c>
      <c r="F35" s="126"/>
      <c r="G35" s="82">
        <f>IF(G34=11,DAT!$G28,IF(G34=12,TOP!G19-DAT!$G29,IF(G34=13,ROUNDDOWN(TOP!G19*DAT!$F30,0)-DAT!$G30,IF(G34=14,ROUNDDOWN(TOP!G19*DAT!$F31,0)-DAT!$G31,IF(G34=15,ROUNDDOWN(TOP!G19*DAT!$F32,0)-DAT!$G32,IF(G34=1,DAT!$G17,IF(G34=2,TOP!G19-DAT!$G18,IF(G34=3,ROUNDDOWN(TOP!G19*DAT!$F19,0)-DAT!$G19,IF(G34=4,ROUNDDOWN(TOP!G19*DAT!$F20,0)-DAT!$G20,IF(G34=5,ROUNDDOWN(TOP!G19*DAT!$F21,0)-DAT!$G21,IF(G34=6,TOP!G19-DAT!$G22,IF(G34=16,TOP!G19-DAT!$G33,0))))))))))))</f>
        <v>0</v>
      </c>
      <c r="H35" s="82"/>
      <c r="I35" s="82"/>
      <c r="J35" s="82">
        <f>IF(J34=11,DAT!$G28,IF(J34=12,TOP!J19-DAT!$G29,IF(J34=13,ROUNDDOWN(TOP!J19*DAT!$F30,0)-DAT!$G30,IF(J34=14,ROUNDDOWN(TOP!J19*DAT!$F31,0)-DAT!$G31,IF(J34=15,ROUNDDOWN(TOP!J19*DAT!$F32,0)-DAT!$G32,IF(J34=1,DAT!$G17,IF(J34=2,TOP!J19-DAT!$G18,IF(J34=3,ROUNDDOWN(TOP!J19*DAT!$F19,0)-DAT!$G19,IF(J34=4,ROUNDDOWN(TOP!J19*DAT!$F20,0)-DAT!$G20,IF(J34=5,ROUNDDOWN(TOP!J19*DAT!$F21,0)-DAT!$G21,IF(J34=6,TOP!J19-DAT!$G22,IF(J34=16,TOP!J19-DAT!$G33,0))))))))))))</f>
        <v>0</v>
      </c>
      <c r="K35" s="82"/>
      <c r="L35" s="82"/>
      <c r="M35" s="82">
        <f>IF(M34=11,DAT!$G28,IF(M34=12,TOP!M19-DAT!$G29,IF(M34=13,ROUNDDOWN(TOP!M19*DAT!$F30,0)-DAT!$G30,IF(M34=14,ROUNDDOWN(TOP!M19*DAT!$F31,0)-DAT!$G31,IF(M34=15,ROUNDDOWN(TOP!M19*DAT!$F32,0)-DAT!$G32,IF(M34=1,DAT!$G17,IF(M34=2,TOP!M19-DAT!$G18,IF(M34=3,ROUNDDOWN(TOP!M19*DAT!$F19,0)-DAT!$G19,IF(M34=4,ROUNDDOWN(TOP!M19*DAT!$F20,0)-DAT!$G20,IF(M34=5,ROUNDDOWN(TOP!M19*DAT!$F21,0)-DAT!$G21,IF(M34=6,TOP!M19-DAT!$G22,IF(M34=16,TOP!M19-DAT!$G33,0))))))))))))</f>
        <v>0</v>
      </c>
      <c r="N35" s="82"/>
      <c r="O35" s="82"/>
      <c r="P35" s="82">
        <f>IF(P34=11,DAT!$G28,IF(P34=12,TOP!P19-DAT!$G29,IF(P34=13,ROUNDDOWN(TOP!P19*DAT!$F30,0)-DAT!$G30,IF(P34=14,ROUNDDOWN(TOP!P19*DAT!$F31,0)-DAT!$G31,IF(P34=15,ROUNDDOWN(TOP!P19*DAT!$F32,0)-DAT!$G32,IF(P34=1,DAT!$G17,IF(P34=2,TOP!P19-DAT!$G18,IF(P34=3,ROUNDDOWN(TOP!P19*DAT!$F19,0)-DAT!$G19,IF(P34=4,ROUNDDOWN(TOP!P19*DAT!$F20,0)-DAT!$G20,IF(P34=5,ROUNDDOWN(TOP!P19*DAT!$F21,0)-DAT!$G21,IF(P34=6,TOP!P19-DAT!$G22,IF(P34=16,TOP!P19-DAT!$G33,0))))))))))))</f>
        <v>0</v>
      </c>
      <c r="Q35" s="82"/>
      <c r="R35" s="82"/>
      <c r="S35" s="82">
        <f>IF(S34=11,DAT!$G28,IF(S34=12,TOP!S19-DAT!$G29,IF(S34=13,ROUNDDOWN(TOP!S19*DAT!$F30,0)-DAT!$G30,IF(S34=14,ROUNDDOWN(TOP!S19*DAT!$F31,0)-DAT!$G31,IF(S34=15,ROUNDDOWN(TOP!S19*DAT!$F32,0)-DAT!$G32,IF(S34=1,DAT!$G17,IF(S34=2,TOP!S19-DAT!$G18,IF(S34=3,ROUNDDOWN(TOP!S19*DAT!$F19,0)-DAT!$G19,IF(S34=4,ROUNDDOWN(TOP!S19*DAT!$F20,0)-DAT!$G20,IF(S34=5,ROUNDDOWN(TOP!S19*DAT!$F21,0)-DAT!$G21,IF(S34=6,TOP!S19-DAT!$G22,IF(S34=16,TOP!S19-DAT!$G33,0))))))))))))</f>
        <v>0</v>
      </c>
      <c r="T35" s="44"/>
      <c r="U35" s="44"/>
      <c r="V35" s="39"/>
      <c r="W35" s="40"/>
    </row>
    <row r="36" spans="1:23" x14ac:dyDescent="0.15">
      <c r="A36" s="35">
        <v>36</v>
      </c>
      <c r="B36" s="36"/>
      <c r="C36" s="36"/>
      <c r="D36" s="37"/>
      <c r="E36" s="124" t="s">
        <v>60</v>
      </c>
      <c r="F36" s="37"/>
      <c r="G36" s="83">
        <f>IF(G35-G49&lt;0,0,G35-G49)</f>
        <v>0</v>
      </c>
      <c r="H36" s="83"/>
      <c r="I36" s="83"/>
      <c r="J36" s="83">
        <f>IF(J35-J49&lt;0,0,J35-J49)</f>
        <v>0</v>
      </c>
      <c r="K36" s="83"/>
      <c r="L36" s="83"/>
      <c r="M36" s="83">
        <f>IF(M35-M49&lt;0,0,M35-M49)</f>
        <v>0</v>
      </c>
      <c r="N36" s="83"/>
      <c r="O36" s="83"/>
      <c r="P36" s="83">
        <f>IF(P35-P49&lt;0,0,P35-P49)</f>
        <v>0</v>
      </c>
      <c r="Q36" s="83"/>
      <c r="R36" s="83"/>
      <c r="S36" s="83">
        <f>IF(S35-S49&lt;0,0,S35-S49)</f>
        <v>0</v>
      </c>
      <c r="T36" s="36"/>
      <c r="U36" s="36"/>
      <c r="V36" s="39"/>
      <c r="W36" s="40" t="s">
        <v>99</v>
      </c>
    </row>
    <row r="37" spans="1:23" x14ac:dyDescent="0.15">
      <c r="A37" s="35">
        <v>37</v>
      </c>
      <c r="B37" s="44"/>
      <c r="C37" s="44"/>
      <c r="D37" s="54"/>
      <c r="E37" s="50" t="s">
        <v>8</v>
      </c>
      <c r="F37" s="54"/>
      <c r="G37" s="82">
        <f>IF(TOP!G21&lt;=DAT!$E40,1,IF(AND(TOP!G21&gt;=DAT!$D41,TOP!G21&lt;=DAT!$E41),2,IF(AND(TOP!G21&gt;=DAT!$D42,TOP!G21&lt;=DAT!$E42),3,IF(AND(TOP!G21&gt;=DAT!$D43,TOP!G21&lt;=DAT!$E43),4,IF(AND(TOP!G21&gt;=DAT!$D44,TOP!G21&lt;=DAT!$E44),5,IF(AND(TOP!G21&gt;=DAT!$D45,TOP!G21&lt;=DAT!$E45),6,IF(AND(TOP!G21&gt;=DAT!$D46,TOP!G21&lt;=DAT!$E46),7,IF(AND(TOP!G21&gt;=DAT!$D47,TOP!G21&lt;=DAT!$E47),8,IF(AND(TOP!G21&gt;=DAT!$D48,TOP!G21&lt;=DAT!$E48),9,10)))))))))</f>
        <v>1</v>
      </c>
      <c r="H37" s="82"/>
      <c r="I37" s="82"/>
      <c r="J37" s="82">
        <f>IF(TOP!J21&lt;=DAT!$E40,1,IF(AND(TOP!J21&gt;=DAT!$D41,TOP!J21&lt;=DAT!$E41),2,IF(AND(TOP!J21&gt;=DAT!$D42,TOP!J21&lt;=DAT!$E42),3,IF(AND(TOP!J21&gt;=DAT!$D43,TOP!J21&lt;=DAT!$E43),4,IF(AND(TOP!J21&gt;=DAT!$D44,TOP!J21&lt;=DAT!$E44),5,IF(AND(TOP!J21&gt;=DAT!$D45,TOP!J21&lt;=DAT!$E45),6,IF(AND(TOP!J21&gt;=DAT!$D46,TOP!J21&lt;=DAT!$E46),7,IF(AND(TOP!J21&gt;=DAT!$D47,TOP!J21&lt;=DAT!$E47),8,IF(AND(TOP!J21&gt;=DAT!$D48,TOP!J21&lt;=DAT!$E48),9,10)))))))))</f>
        <v>1</v>
      </c>
      <c r="K37" s="82"/>
      <c r="L37" s="82"/>
      <c r="M37" s="82">
        <f>IF(TOP!M21&lt;=DAT!$E40,1,IF(AND(TOP!M21&gt;=DAT!$D41,TOP!M21&lt;=DAT!$E41),2,IF(AND(TOP!M21&gt;=DAT!$D42,TOP!M21&lt;=DAT!$E42),3,IF(AND(TOP!M21&gt;=DAT!$D43,TOP!M21&lt;=DAT!$E43),4,IF(AND(TOP!M21&gt;=DAT!$D44,TOP!M21&lt;=DAT!$E44),5,IF(AND(TOP!M21&gt;=DAT!$D45,TOP!M21&lt;=DAT!$E45),6,IF(AND(TOP!M21&gt;=DAT!$D46,TOP!M21&lt;=DAT!$E46),7,IF(AND(TOP!M21&gt;=DAT!$D47,TOP!M21&lt;=DAT!$E47),8,IF(AND(TOP!M21&gt;=DAT!$D48,TOP!M21&lt;=DAT!$E48),9,10)))))))))</f>
        <v>1</v>
      </c>
      <c r="N37" s="82"/>
      <c r="O37" s="82"/>
      <c r="P37" s="82">
        <f>IF(TOP!P21&lt;=DAT!$E40,1,IF(AND(TOP!P21&gt;=DAT!$D41,TOP!P21&lt;=DAT!$E41),2,IF(AND(TOP!P21&gt;=DAT!$D42,TOP!P21&lt;=DAT!$E42),3,IF(AND(TOP!P21&gt;=DAT!$D43,TOP!P21&lt;=DAT!$E43),4,IF(AND(TOP!P21&gt;=DAT!$D44,TOP!P21&lt;=DAT!$E44),5,IF(AND(TOP!P21&gt;=DAT!$D45,TOP!P21&lt;=DAT!$E45),6,IF(AND(TOP!P21&gt;=DAT!$D46,TOP!P21&lt;=DAT!$E46),7,IF(AND(TOP!P21&gt;=DAT!$D47,TOP!P21&lt;=DAT!$E47),8,IF(AND(TOP!P21&gt;=DAT!$D48,TOP!P21&lt;=DAT!$E48),9,10)))))))))</f>
        <v>1</v>
      </c>
      <c r="Q37" s="82"/>
      <c r="R37" s="82"/>
      <c r="S37" s="82">
        <f>IF(TOP!S21&lt;=DAT!$E40,1,IF(AND(TOP!S21&gt;=DAT!$D41,TOP!S21&lt;=DAT!$E41),2,IF(AND(TOP!S21&gt;=DAT!$D42,TOP!S21&lt;=DAT!$E42),3,IF(AND(TOP!S21&gt;=DAT!$D43,TOP!S21&lt;=DAT!$E43),4,IF(AND(TOP!S21&gt;=DAT!$D44,TOP!S21&lt;=DAT!$E44),5,IF(AND(TOP!S21&gt;=DAT!$D45,TOP!S21&lt;=DAT!$E45),6,IF(AND(TOP!S21&gt;=DAT!$D46,TOP!S21&lt;=DAT!$E46),7,IF(AND(TOP!S21&gt;=DAT!$D47,TOP!S21&lt;=DAT!$E47),8,IF(AND(TOP!S21&gt;=DAT!$D48,TOP!S21&lt;=DAT!$E48),9,10)))))))))</f>
        <v>1</v>
      </c>
      <c r="T37" s="44"/>
      <c r="U37" s="44"/>
      <c r="V37" s="39"/>
      <c r="W37" s="40"/>
    </row>
    <row r="38" spans="1:23" ht="16.5" thickBot="1" x14ac:dyDescent="0.2">
      <c r="A38" s="35">
        <v>38</v>
      </c>
      <c r="B38" s="44"/>
      <c r="C38" s="44"/>
      <c r="D38" s="46"/>
      <c r="E38" s="132" t="s">
        <v>25</v>
      </c>
      <c r="F38" s="46"/>
      <c r="G38" s="82">
        <f>IF(G37=1,TOP!G21-DAT!$G40,IF(G37=2,DAT!$G41,IF(G37=3,DAT!$G42,IF(G37=4,DAT!$G43,IF(G37=5,DAT!$G44,IF(G37=6,ROUNDDOWN(TOP!G21/4000,0)*4000*DAT!$F45+DAT!$G45,IF(G37=7,ROUNDDOWN(TOP!G21/4000,0)*4000*DAT!$F46-DAT!$G46,IF(G37=8,ROUNDDOWN(TOP!G21/4000,0)*4000*DAT!$F47-DAT!$G47,IF(G37=9,ROUNDDOWN(TOP!G21*DAT!$F48,0)-DAT!$G48,IF(G37=10,TOP!G21-DAT!$G49,0))))))))))</f>
        <v>-550000</v>
      </c>
      <c r="H38" s="82"/>
      <c r="I38" s="82"/>
      <c r="J38" s="133">
        <f>IF(J37=1,TOP!J21-DAT!$G40,IF(J37=2,DAT!$G41,IF(J37=3,DAT!$G42,IF(J37=4,DAT!$G43,IF(J37=5,DAT!$G44,IF(J37=6,ROUNDDOWN(TOP!J21/4000,0)*4000*DAT!$F45+DAT!$G45,IF(J37=7,ROUNDDOWN(TOP!J21/4000,0)*4000*DAT!$F46-DAT!$G46,IF(J37=8,ROUNDDOWN(TOP!J21/4000,0)*4000*DAT!$F47-DAT!$G47,IF(J37=9,ROUNDDOWN(TOP!J21*DAT!$F48,0)-DAT!$G48,IF(J37=10,TOP!J21-DAT!$G49,0))))))))))</f>
        <v>-550000</v>
      </c>
      <c r="K38" s="82"/>
      <c r="L38" s="82"/>
      <c r="M38" s="82">
        <f>IF(M37=1,TOP!M21-DAT!$G40,IF(M37=2,DAT!$G41,IF(M37=3,DAT!$G42,IF(M37=4,DAT!$G43,IF(M37=5,DAT!$G44,IF(M37=6,ROUNDDOWN(TOP!M21/4000,0)*4000*DAT!$F45+DAT!$G45,IF(M37=7,ROUNDDOWN(TOP!M21/4000,0)*4000*DAT!$F46-DAT!$G46,IF(M37=8,ROUNDDOWN(TOP!M21/4000,0)*4000*DAT!$F47-DAT!$G47,IF(M37=9,ROUNDDOWN(TOP!M21*DAT!$F48,0)-DAT!$G48,IF(M37=10,TOP!M21-DAT!$G49,0))))))))))</f>
        <v>-550000</v>
      </c>
      <c r="N38" s="82"/>
      <c r="O38" s="82"/>
      <c r="P38" s="82">
        <f>IF(P37=1,TOP!P21-DAT!$G40,IF(P37=2,DAT!$G41,IF(P37=3,DAT!$G42,IF(P37=4,DAT!$G43,IF(P37=5,DAT!$G44,IF(P37=6,ROUNDDOWN(TOP!P21/4000,0)*4000*DAT!$F45+DAT!$G45,IF(P37=7,ROUNDDOWN(TOP!P21/4000,0)*4000*DAT!$F46-DAT!$G46,IF(P37=8,ROUNDDOWN(TOP!P21/4000,0)*4000*DAT!$F47-DAT!$G47,IF(P37=9,ROUNDDOWN(TOP!P21*DAT!$F48,0)-DAT!$G48,IF(P37=10,TOP!P21-DAT!$G49,0))))))))))</f>
        <v>-550000</v>
      </c>
      <c r="Q38" s="82"/>
      <c r="R38" s="82"/>
      <c r="S38" s="82">
        <f>IF(S37=1,TOP!S21-DAT!$G40,IF(S37=2,DAT!$G41,IF(S37=3,DAT!$G42,IF(S37=4,DAT!$G43,IF(S37=5,DAT!$G44,IF(S37=6,ROUNDDOWN(TOP!S21/4000,0)*4000*DAT!$F45+DAT!$G45,IF(S37=7,ROUNDDOWN(TOP!S21/4000,0)*4000*DAT!$F46-DAT!$G46,IF(S37=8,ROUNDDOWN(TOP!S21/4000,0)*4000*DAT!$F47-DAT!$G47,IF(S37=9,ROUNDDOWN(TOP!S21*DAT!$F48,0)-DAT!$G48,IF(S37=10,TOP!S21-DAT!$G49,0))))))))))</f>
        <v>-550000</v>
      </c>
      <c r="T38" s="44"/>
      <c r="U38" s="44"/>
      <c r="V38" s="39"/>
      <c r="W38" s="40"/>
    </row>
    <row r="39" spans="1:23" ht="16.5" thickBot="1" x14ac:dyDescent="0.2">
      <c r="A39" s="35">
        <v>39</v>
      </c>
      <c r="B39" s="36"/>
      <c r="C39" s="36"/>
      <c r="D39" s="122"/>
      <c r="E39" s="127" t="s">
        <v>7</v>
      </c>
      <c r="F39" s="123"/>
      <c r="G39" s="83">
        <f>IF(G38&lt;0,0,G38)</f>
        <v>0</v>
      </c>
      <c r="H39" s="83"/>
      <c r="I39" s="83"/>
      <c r="J39" s="83">
        <f>IF(J38&lt;0,0,J38)</f>
        <v>0</v>
      </c>
      <c r="K39" s="83"/>
      <c r="L39" s="83"/>
      <c r="M39" s="83">
        <f>IF(M38&lt;0,0,M38)</f>
        <v>0</v>
      </c>
      <c r="N39" s="83"/>
      <c r="O39" s="83"/>
      <c r="P39" s="83">
        <f>IF(P38&lt;0,0,P38)</f>
        <v>0</v>
      </c>
      <c r="Q39" s="83"/>
      <c r="R39" s="83"/>
      <c r="S39" s="83">
        <f>IF(S38&lt;0,0,S38)</f>
        <v>0</v>
      </c>
      <c r="T39" s="36"/>
      <c r="U39" s="36"/>
      <c r="V39" s="39"/>
      <c r="W39" s="40" t="s">
        <v>100</v>
      </c>
    </row>
    <row r="40" spans="1:23" s="11" customFormat="1" x14ac:dyDescent="0.15">
      <c r="A40" s="35">
        <v>40</v>
      </c>
      <c r="B40" s="36"/>
      <c r="C40" s="36"/>
      <c r="D40" s="122"/>
      <c r="E40" s="128" t="s">
        <v>148</v>
      </c>
      <c r="F40" s="129"/>
      <c r="G40" s="211" t="b">
        <v>0</v>
      </c>
      <c r="H40" s="211"/>
      <c r="I40" s="211"/>
      <c r="J40" s="211" t="b">
        <v>0</v>
      </c>
      <c r="K40" s="211"/>
      <c r="L40" s="211"/>
      <c r="M40" s="211" t="b">
        <v>0</v>
      </c>
      <c r="N40" s="211"/>
      <c r="O40" s="211"/>
      <c r="P40" s="211" t="b">
        <v>0</v>
      </c>
      <c r="Q40" s="211"/>
      <c r="R40" s="211"/>
      <c r="S40" s="211" t="b">
        <v>0</v>
      </c>
      <c r="T40" s="36"/>
      <c r="U40" s="36"/>
      <c r="V40" s="39"/>
      <c r="W40" s="40"/>
    </row>
    <row r="41" spans="1:23" s="11" customFormat="1" x14ac:dyDescent="0.15">
      <c r="A41" s="35">
        <v>41</v>
      </c>
      <c r="B41" s="36"/>
      <c r="C41" s="36"/>
      <c r="D41" s="122"/>
      <c r="E41" s="128"/>
      <c r="F41" s="129"/>
      <c r="G41" s="130">
        <f>G40*1</f>
        <v>0</v>
      </c>
      <c r="H41" s="130"/>
      <c r="I41" s="130"/>
      <c r="J41" s="130">
        <f>J40*1</f>
        <v>0</v>
      </c>
      <c r="K41" s="130"/>
      <c r="L41" s="130"/>
      <c r="M41" s="130">
        <f>M40*1</f>
        <v>0</v>
      </c>
      <c r="N41" s="130"/>
      <c r="O41" s="130"/>
      <c r="P41" s="130">
        <f>P40*1</f>
        <v>0</v>
      </c>
      <c r="Q41" s="130"/>
      <c r="R41" s="130"/>
      <c r="S41" s="130">
        <f>S40*1</f>
        <v>0</v>
      </c>
      <c r="T41" s="36"/>
      <c r="U41" s="36"/>
      <c r="V41" s="39"/>
      <c r="W41" s="40"/>
    </row>
    <row r="42" spans="1:23" s="11" customFormat="1" x14ac:dyDescent="0.15">
      <c r="A42" s="35">
        <v>42</v>
      </c>
      <c r="B42" s="36"/>
      <c r="C42" s="36"/>
      <c r="D42" s="122"/>
      <c r="E42" s="128"/>
      <c r="F42" s="129"/>
      <c r="G42" s="130">
        <f>IF(TOP!G21&gt;10000000,10000000,TOP!G21)</f>
        <v>0</v>
      </c>
      <c r="H42" s="130"/>
      <c r="I42" s="130"/>
      <c r="J42" s="130">
        <f>IF(TOP!J21&gt;10000000,10000000,TOP!J21)</f>
        <v>0</v>
      </c>
      <c r="K42" s="130"/>
      <c r="L42" s="130"/>
      <c r="M42" s="130">
        <f>IF(TOP!M21&gt;10000000,10000000,TOP!M21)</f>
        <v>0</v>
      </c>
      <c r="N42" s="130"/>
      <c r="O42" s="130"/>
      <c r="P42" s="130">
        <f>IF(TOP!P21&gt;10000000,10000000,TOP!P21)</f>
        <v>0</v>
      </c>
      <c r="Q42" s="130"/>
      <c r="R42" s="130"/>
      <c r="S42" s="130">
        <f>IF(TOP!S21&gt;10000000,10000000,TOP!S21)</f>
        <v>0</v>
      </c>
      <c r="T42" s="36"/>
      <c r="U42" s="36"/>
      <c r="V42" s="39"/>
      <c r="W42" s="40" t="s">
        <v>178</v>
      </c>
    </row>
    <row r="43" spans="1:23" s="11" customFormat="1" x14ac:dyDescent="0.15">
      <c r="A43" s="35">
        <v>43</v>
      </c>
      <c r="B43" s="36"/>
      <c r="C43" s="36"/>
      <c r="D43" s="122"/>
      <c r="E43" s="128" t="s">
        <v>150</v>
      </c>
      <c r="F43" s="129"/>
      <c r="G43" s="130">
        <f>IF(AND(G41=1,G42&gt;8500000),ROUNDUP((G42-8500000)*0.1,0),0)</f>
        <v>0</v>
      </c>
      <c r="H43" s="130"/>
      <c r="I43" s="130"/>
      <c r="J43" s="130">
        <f>IF(AND(J41=1,J42&gt;8500000),ROUNDUP((J42-8500000)*0.1,0),0)</f>
        <v>0</v>
      </c>
      <c r="K43" s="130"/>
      <c r="L43" s="130"/>
      <c r="M43" s="130">
        <f>IF(AND(M41=1,M42&gt;8500000),ROUNDUP((M42-8500000)*0.1,0),0)</f>
        <v>0</v>
      </c>
      <c r="N43" s="130"/>
      <c r="O43" s="130"/>
      <c r="P43" s="130">
        <f>IF(AND(P41=1,P42&gt;8500000),ROUNDUP((P42-8500000)*0.1,0),0)</f>
        <v>0</v>
      </c>
      <c r="Q43" s="130"/>
      <c r="R43" s="130"/>
      <c r="S43" s="130">
        <f>IF(AND(S41=1,S42&gt;8500000),ROUNDUP((S42-8500000)*0.1,0),0)</f>
        <v>0</v>
      </c>
      <c r="T43" s="36"/>
      <c r="U43" s="36"/>
      <c r="V43" s="39"/>
      <c r="W43" s="40" t="s">
        <v>149</v>
      </c>
    </row>
    <row r="44" spans="1:23" s="11" customFormat="1" x14ac:dyDescent="0.15">
      <c r="A44" s="35">
        <v>44</v>
      </c>
      <c r="B44" s="36"/>
      <c r="C44" s="36"/>
      <c r="D44" s="122"/>
      <c r="E44" s="128"/>
      <c r="F44" s="129"/>
      <c r="G44" s="130">
        <f>IF(G39&gt;100000,100000,G39)</f>
        <v>0</v>
      </c>
      <c r="H44" s="130"/>
      <c r="I44" s="130"/>
      <c r="J44" s="130">
        <f>IF(J39&gt;100000,100000,J39)</f>
        <v>0</v>
      </c>
      <c r="K44" s="130"/>
      <c r="L44" s="130"/>
      <c r="M44" s="130">
        <f>IF(M39&gt;100000,100000,M39)</f>
        <v>0</v>
      </c>
      <c r="N44" s="130"/>
      <c r="O44" s="130"/>
      <c r="P44" s="130">
        <f>IF(P39&gt;100000,100000,P39)</f>
        <v>0</v>
      </c>
      <c r="Q44" s="130"/>
      <c r="R44" s="130"/>
      <c r="S44" s="130">
        <f>IF(S39&gt;100000,100000,S39)</f>
        <v>0</v>
      </c>
      <c r="T44" s="36"/>
      <c r="U44" s="36"/>
      <c r="V44" s="39"/>
      <c r="W44" s="40" t="s">
        <v>151</v>
      </c>
    </row>
    <row r="45" spans="1:23" s="11" customFormat="1" x14ac:dyDescent="0.15">
      <c r="A45" s="35">
        <v>45</v>
      </c>
      <c r="B45" s="36"/>
      <c r="C45" s="36"/>
      <c r="D45" s="122"/>
      <c r="E45" s="128"/>
      <c r="F45" s="129"/>
      <c r="G45" s="130">
        <f>IF(G35&gt;100000,100000,G35)</f>
        <v>0</v>
      </c>
      <c r="H45" s="130"/>
      <c r="I45" s="130"/>
      <c r="J45" s="130">
        <f>IF(J35&gt;100000,100000,J35)</f>
        <v>0</v>
      </c>
      <c r="K45" s="130"/>
      <c r="L45" s="130"/>
      <c r="M45" s="130">
        <f>IF(M35&gt;100000,100000,M35)</f>
        <v>0</v>
      </c>
      <c r="N45" s="130"/>
      <c r="O45" s="130"/>
      <c r="P45" s="130">
        <f>IF(P35&gt;100000,100000,P35)</f>
        <v>0</v>
      </c>
      <c r="Q45" s="130"/>
      <c r="R45" s="130"/>
      <c r="S45" s="130">
        <f>IF(S35&gt;100000,100000,S35)</f>
        <v>0</v>
      </c>
      <c r="T45" s="36"/>
      <c r="U45" s="36"/>
      <c r="V45" s="39"/>
      <c r="W45" s="40" t="s">
        <v>152</v>
      </c>
    </row>
    <row r="46" spans="1:23" s="11" customFormat="1" ht="16.5" thickBot="1" x14ac:dyDescent="0.2">
      <c r="A46" s="35">
        <v>46</v>
      </c>
      <c r="B46" s="36"/>
      <c r="C46" s="36"/>
      <c r="D46" s="122"/>
      <c r="E46" s="128" t="s">
        <v>153</v>
      </c>
      <c r="F46" s="129"/>
      <c r="G46" s="130">
        <f>IF(G44+G45&gt;100000,G44+G45-100000,0)</f>
        <v>0</v>
      </c>
      <c r="H46" s="130"/>
      <c r="I46" s="130"/>
      <c r="J46" s="130">
        <f>IF(J44+J45&gt;100000,J44+J45-100000,0)</f>
        <v>0</v>
      </c>
      <c r="K46" s="130"/>
      <c r="L46" s="130"/>
      <c r="M46" s="130">
        <f>IF(M44+M45&gt;100000,M44+M45-100000,0)</f>
        <v>0</v>
      </c>
      <c r="N46" s="130"/>
      <c r="O46" s="130"/>
      <c r="P46" s="130">
        <f>IF(P44+P45&gt;100000,P44+P45-100000,0)</f>
        <v>0</v>
      </c>
      <c r="Q46" s="130"/>
      <c r="R46" s="130"/>
      <c r="S46" s="130">
        <f>IF(S44+S45&gt;100000,S44+S45-100000,0)</f>
        <v>0</v>
      </c>
      <c r="T46" s="36"/>
      <c r="U46" s="36"/>
      <c r="V46" s="39"/>
      <c r="W46" s="40"/>
    </row>
    <row r="47" spans="1:23" s="11" customFormat="1" ht="16.5" thickBot="1" x14ac:dyDescent="0.2">
      <c r="A47" s="35">
        <v>47</v>
      </c>
      <c r="B47" s="36"/>
      <c r="C47" s="36"/>
      <c r="D47" s="122"/>
      <c r="E47" s="131" t="s">
        <v>154</v>
      </c>
      <c r="F47" s="129"/>
      <c r="G47" s="130">
        <f>G39-G43-G46</f>
        <v>0</v>
      </c>
      <c r="H47" s="130"/>
      <c r="I47" s="130"/>
      <c r="J47" s="130">
        <f>J39-J43-J46</f>
        <v>0</v>
      </c>
      <c r="K47" s="130"/>
      <c r="L47" s="130"/>
      <c r="M47" s="130">
        <f>M39-M43-M46</f>
        <v>0</v>
      </c>
      <c r="N47" s="130"/>
      <c r="O47" s="130"/>
      <c r="P47" s="130">
        <f>P39-P43-P46</f>
        <v>0</v>
      </c>
      <c r="Q47" s="130"/>
      <c r="R47" s="130"/>
      <c r="S47" s="130">
        <f>S39-S43-S46</f>
        <v>0</v>
      </c>
      <c r="T47" s="36"/>
      <c r="U47" s="36"/>
      <c r="V47" s="39"/>
      <c r="W47" s="40"/>
    </row>
    <row r="48" spans="1:23" x14ac:dyDescent="0.15">
      <c r="A48" s="35">
        <v>48</v>
      </c>
      <c r="B48" s="36"/>
      <c r="C48" s="36"/>
      <c r="D48" s="37"/>
      <c r="E48" s="124" t="s">
        <v>0</v>
      </c>
      <c r="F48" s="37"/>
      <c r="G48" s="84">
        <f>G35+G47+TOP!G23</f>
        <v>0</v>
      </c>
      <c r="H48" s="84"/>
      <c r="I48" s="84"/>
      <c r="J48" s="84">
        <f>J35+J47+TOP!J23</f>
        <v>0</v>
      </c>
      <c r="K48" s="84"/>
      <c r="L48" s="84"/>
      <c r="M48" s="84">
        <f>M35+M47+TOP!M23</f>
        <v>0</v>
      </c>
      <c r="N48" s="84"/>
      <c r="O48" s="84"/>
      <c r="P48" s="84">
        <f>P35+P47+TOP!P23</f>
        <v>0</v>
      </c>
      <c r="Q48" s="84"/>
      <c r="R48" s="84"/>
      <c r="S48" s="84">
        <f>S35+S47+TOP!S23</f>
        <v>0</v>
      </c>
      <c r="T48" s="39"/>
      <c r="U48" s="39"/>
      <c r="V48" s="39"/>
      <c r="W48" s="40" t="s">
        <v>113</v>
      </c>
    </row>
    <row r="49" spans="1:23" x14ac:dyDescent="0.15">
      <c r="A49" s="35">
        <v>49</v>
      </c>
      <c r="B49" s="44"/>
      <c r="C49" s="44"/>
      <c r="D49" s="46"/>
      <c r="E49" s="50" t="s">
        <v>9</v>
      </c>
      <c r="F49" s="46"/>
      <c r="G49" s="82">
        <f>IF(AND(TOP!G19&gt;0,G35&gt;0,G3&gt;=65),DAT!$C14,0)</f>
        <v>0</v>
      </c>
      <c r="H49" s="82"/>
      <c r="I49" s="82"/>
      <c r="J49" s="82">
        <f>IF(AND(TOP!J19&gt;0,J35&gt;0,J3&gt;=65),DAT!$C14,0)</f>
        <v>0</v>
      </c>
      <c r="K49" s="82"/>
      <c r="L49" s="82"/>
      <c r="M49" s="82">
        <f>IF(AND(TOP!M19&gt;0,M35&gt;0,M3&gt;=65),DAT!$C14,0)</f>
        <v>0</v>
      </c>
      <c r="N49" s="82"/>
      <c r="O49" s="82"/>
      <c r="P49" s="82">
        <f>IF(AND(TOP!P19&gt;0,P35&gt;0,P3&gt;=65),DAT!$C14,0)</f>
        <v>0</v>
      </c>
      <c r="Q49" s="82"/>
      <c r="R49" s="82"/>
      <c r="S49" s="82">
        <f>IF(AND(TOP!S19&gt;0,S35&gt;0,S3&gt;=65),DAT!$C14,0)</f>
        <v>0</v>
      </c>
      <c r="T49" s="44"/>
      <c r="U49" s="44"/>
      <c r="V49" s="39"/>
      <c r="W49" s="40" t="s">
        <v>101</v>
      </c>
    </row>
    <row r="50" spans="1:23" x14ac:dyDescent="0.15">
      <c r="A50" s="35">
        <v>50</v>
      </c>
      <c r="B50" s="36"/>
      <c r="C50" s="36"/>
      <c r="D50" s="37"/>
      <c r="E50" s="50"/>
      <c r="F50" s="37"/>
      <c r="G50" s="84">
        <f>G49</f>
        <v>0</v>
      </c>
      <c r="H50" s="84"/>
      <c r="I50" s="84"/>
      <c r="J50" s="84">
        <f>J49</f>
        <v>0</v>
      </c>
      <c r="K50" s="84"/>
      <c r="L50" s="84"/>
      <c r="M50" s="84">
        <f>M49</f>
        <v>0</v>
      </c>
      <c r="N50" s="84"/>
      <c r="O50" s="84"/>
      <c r="P50" s="84">
        <f>P49</f>
        <v>0</v>
      </c>
      <c r="Q50" s="84"/>
      <c r="R50" s="84"/>
      <c r="S50" s="84">
        <f>S49</f>
        <v>0</v>
      </c>
      <c r="T50" s="39"/>
      <c r="U50" s="39"/>
      <c r="V50" s="39"/>
      <c r="W50" s="40" t="s">
        <v>102</v>
      </c>
    </row>
    <row r="51" spans="1:23" ht="16.5" thickBot="1" x14ac:dyDescent="0.2">
      <c r="A51" s="35">
        <v>51</v>
      </c>
      <c r="B51" s="36"/>
      <c r="C51" s="36"/>
      <c r="D51" s="37"/>
      <c r="E51" s="132" t="s">
        <v>82</v>
      </c>
      <c r="F51" s="37"/>
      <c r="G51" s="84">
        <f>TOP!G23+G36+G47</f>
        <v>0</v>
      </c>
      <c r="H51" s="84"/>
      <c r="I51" s="84"/>
      <c r="J51" s="84">
        <f>TOP!J23+J36+J47</f>
        <v>0</v>
      </c>
      <c r="K51" s="84"/>
      <c r="L51" s="84"/>
      <c r="M51" s="84">
        <f>TOP!M23+M36+M47</f>
        <v>0</v>
      </c>
      <c r="N51" s="84"/>
      <c r="O51" s="84"/>
      <c r="P51" s="84">
        <f>TOP!P23+P36+P47</f>
        <v>0</v>
      </c>
      <c r="Q51" s="84"/>
      <c r="R51" s="84"/>
      <c r="S51" s="84">
        <f>TOP!S23+S36+S47</f>
        <v>0</v>
      </c>
      <c r="T51" s="39"/>
      <c r="U51" s="39"/>
      <c r="V51" s="39"/>
      <c r="W51" s="40" t="s">
        <v>103</v>
      </c>
    </row>
    <row r="52" spans="1:23" ht="16.5" thickBot="1" x14ac:dyDescent="0.2">
      <c r="A52" s="35">
        <v>52</v>
      </c>
      <c r="B52" s="36"/>
      <c r="C52" s="36"/>
      <c r="D52" s="122"/>
      <c r="E52" s="127" t="s">
        <v>84</v>
      </c>
      <c r="F52" s="123"/>
      <c r="G52" s="81">
        <f>SUM(G51:S51)</f>
        <v>0</v>
      </c>
      <c r="H52" s="81"/>
      <c r="I52" s="81"/>
      <c r="J52" s="81">
        <f>SUM(G51:S51)</f>
        <v>0</v>
      </c>
      <c r="K52" s="81"/>
      <c r="L52" s="81"/>
      <c r="M52" s="81">
        <f>SUM(G51:S51)</f>
        <v>0</v>
      </c>
      <c r="N52" s="81"/>
      <c r="O52" s="81"/>
      <c r="P52" s="81">
        <f>SUM(G51:S51)</f>
        <v>0</v>
      </c>
      <c r="Q52" s="81"/>
      <c r="R52" s="81"/>
      <c r="S52" s="81">
        <f>SUM(G51:S51)</f>
        <v>0</v>
      </c>
      <c r="T52" s="39"/>
      <c r="U52" s="39"/>
      <c r="V52" s="39"/>
      <c r="W52" s="40" t="s">
        <v>104</v>
      </c>
    </row>
    <row r="53" spans="1:23" ht="16.5" thickBot="1" x14ac:dyDescent="0.2">
      <c r="A53" s="35">
        <v>53</v>
      </c>
      <c r="B53" s="44"/>
      <c r="C53" s="44"/>
      <c r="D53" s="46"/>
      <c r="E53" s="134"/>
      <c r="F53" s="46"/>
      <c r="G53" s="82">
        <f>IF(G4=1,IF(G48-DAT!$C9&lt;0,0,G48-DAT!$C9),0)</f>
        <v>0</v>
      </c>
      <c r="H53" s="82"/>
      <c r="I53" s="82"/>
      <c r="J53" s="82">
        <f>IF(J4=1,IF(J48-DAT!$C9&lt;0,0,J48-DAT!$C9),0)</f>
        <v>0</v>
      </c>
      <c r="K53" s="82"/>
      <c r="L53" s="82"/>
      <c r="M53" s="82">
        <f>IF(M4=1,IF(M48-DAT!$C9&lt;0,0,M48-DAT!$C9),0)</f>
        <v>0</v>
      </c>
      <c r="N53" s="82"/>
      <c r="O53" s="82"/>
      <c r="P53" s="82">
        <f>IF(P4=1,IF(P48-DAT!$C9&lt;0,0,P48-DAT!$C9),0)</f>
        <v>0</v>
      </c>
      <c r="Q53" s="82"/>
      <c r="R53" s="82"/>
      <c r="S53" s="82">
        <f>IF(S4=1,IF(S48-DAT!$C9&lt;0,0,S48-DAT!$C9),0)</f>
        <v>0</v>
      </c>
      <c r="T53" s="44"/>
      <c r="U53" s="44"/>
      <c r="V53" s="39"/>
      <c r="W53" s="40" t="s">
        <v>105</v>
      </c>
    </row>
    <row r="54" spans="1:23" ht="16.5" thickBot="1" x14ac:dyDescent="0.2">
      <c r="A54" s="35">
        <v>54</v>
      </c>
      <c r="B54" s="36"/>
      <c r="C54" s="36"/>
      <c r="D54" s="122"/>
      <c r="E54" s="127" t="s">
        <v>1</v>
      </c>
      <c r="F54" s="123"/>
      <c r="G54" s="84">
        <f>IF(G53&lt;0,0,G53)</f>
        <v>0</v>
      </c>
      <c r="H54" s="84"/>
      <c r="I54" s="84"/>
      <c r="J54" s="84">
        <f>IF(J53&lt;0,0,J53)</f>
        <v>0</v>
      </c>
      <c r="K54" s="84"/>
      <c r="L54" s="84"/>
      <c r="M54" s="84">
        <f>IF(M53&lt;0,0,M53)</f>
        <v>0</v>
      </c>
      <c r="N54" s="84"/>
      <c r="O54" s="84"/>
      <c r="P54" s="84">
        <f>IF(P53&lt;0,0,P53)</f>
        <v>0</v>
      </c>
      <c r="Q54" s="84"/>
      <c r="R54" s="84"/>
      <c r="S54" s="84">
        <f>IF(S53&lt;0,0,S53)</f>
        <v>0</v>
      </c>
      <c r="T54" s="39"/>
      <c r="U54" s="39"/>
      <c r="V54" s="39"/>
      <c r="W54" s="40" t="s">
        <v>106</v>
      </c>
    </row>
    <row r="55" spans="1:23" x14ac:dyDescent="0.15">
      <c r="A55" s="35">
        <v>55</v>
      </c>
      <c r="B55" s="44"/>
      <c r="C55" s="44"/>
      <c r="D55" s="46"/>
      <c r="E55" s="34" t="s">
        <v>118</v>
      </c>
      <c r="F55" s="46"/>
      <c r="G55" s="82">
        <f>IF(G4=1,ROUNDDOWN(G54*DAT!$C51,0),0)</f>
        <v>0</v>
      </c>
      <c r="H55" s="82"/>
      <c r="I55" s="82"/>
      <c r="J55" s="82">
        <f>ROUNDDOWN(J54*DAT!$C51,0)</f>
        <v>0</v>
      </c>
      <c r="K55" s="82"/>
      <c r="L55" s="82"/>
      <c r="M55" s="82">
        <f>ROUNDDOWN(M54*DAT!$C51,0)</f>
        <v>0</v>
      </c>
      <c r="N55" s="82"/>
      <c r="O55" s="82"/>
      <c r="P55" s="82">
        <f>ROUNDDOWN(P54*DAT!$C51,0)</f>
        <v>0</v>
      </c>
      <c r="Q55" s="82"/>
      <c r="R55" s="82"/>
      <c r="S55" s="82">
        <f>ROUNDDOWN(S54*DAT!$C51,0)</f>
        <v>0</v>
      </c>
      <c r="T55" s="44"/>
      <c r="U55" s="44"/>
      <c r="V55" s="39"/>
      <c r="W55" s="40" t="s">
        <v>107</v>
      </c>
    </row>
    <row r="56" spans="1:23" s="11" customFormat="1" x14ac:dyDescent="0.15">
      <c r="A56" s="35">
        <v>56</v>
      </c>
      <c r="B56" s="39"/>
      <c r="C56" s="39"/>
      <c r="D56" s="55"/>
      <c r="E56" s="128" t="s">
        <v>155</v>
      </c>
      <c r="F56" s="77"/>
      <c r="G56" s="211" t="b">
        <v>0</v>
      </c>
      <c r="H56" s="211"/>
      <c r="I56" s="211"/>
      <c r="J56" s="211" t="b">
        <v>0</v>
      </c>
      <c r="K56" s="211"/>
      <c r="L56" s="211"/>
      <c r="M56" s="211" t="b">
        <v>0</v>
      </c>
      <c r="N56" s="211"/>
      <c r="O56" s="211"/>
      <c r="P56" s="211" t="b">
        <v>0</v>
      </c>
      <c r="Q56" s="211"/>
      <c r="R56" s="211"/>
      <c r="S56" s="211" t="b">
        <v>0</v>
      </c>
      <c r="T56" s="39"/>
      <c r="U56" s="44"/>
      <c r="V56" s="39"/>
      <c r="W56" s="40"/>
    </row>
    <row r="57" spans="1:23" s="11" customFormat="1" x14ac:dyDescent="0.15">
      <c r="A57" s="35">
        <v>57</v>
      </c>
      <c r="B57" s="39"/>
      <c r="C57" s="39"/>
      <c r="D57" s="55"/>
      <c r="E57" s="135"/>
      <c r="F57" s="77"/>
      <c r="G57" s="130">
        <f>G56*1</f>
        <v>0</v>
      </c>
      <c r="H57" s="130"/>
      <c r="I57" s="130"/>
      <c r="J57" s="130">
        <f>J56*1</f>
        <v>0</v>
      </c>
      <c r="K57" s="130"/>
      <c r="L57" s="130"/>
      <c r="M57" s="130">
        <f>M56*1</f>
        <v>0</v>
      </c>
      <c r="N57" s="130"/>
      <c r="O57" s="130"/>
      <c r="P57" s="130">
        <f>P56*1</f>
        <v>0</v>
      </c>
      <c r="Q57" s="130"/>
      <c r="R57" s="130"/>
      <c r="S57" s="130">
        <f>S56*1</f>
        <v>0</v>
      </c>
      <c r="T57" s="39"/>
      <c r="U57" s="44"/>
      <c r="V57" s="39"/>
      <c r="W57" s="40"/>
    </row>
    <row r="58" spans="1:23" s="11" customFormat="1" x14ac:dyDescent="0.15">
      <c r="A58" s="35">
        <v>58</v>
      </c>
      <c r="B58" s="39"/>
      <c r="C58" s="39"/>
      <c r="D58" s="55"/>
      <c r="E58" s="136" t="s">
        <v>156</v>
      </c>
      <c r="F58" s="77"/>
      <c r="G58" s="130" t="str">
        <f>IF(G57=1,G3-1,G3)</f>
        <v/>
      </c>
      <c r="H58" s="130"/>
      <c r="I58" s="130"/>
      <c r="J58" s="130" t="str">
        <f>IF(J57=1,J3-1,J3)</f>
        <v/>
      </c>
      <c r="K58" s="130"/>
      <c r="L58" s="130"/>
      <c r="M58" s="130" t="str">
        <f>IF(M57=1,M3-1,M3)</f>
        <v/>
      </c>
      <c r="N58" s="130"/>
      <c r="O58" s="130"/>
      <c r="P58" s="130" t="str">
        <f>IF(P57=1,P3-1,P3)</f>
        <v/>
      </c>
      <c r="Q58" s="130"/>
      <c r="R58" s="130"/>
      <c r="S58" s="130" t="str">
        <f>IF(S57=1,S3-1,S3)</f>
        <v/>
      </c>
      <c r="T58" s="39"/>
      <c r="U58" s="44"/>
      <c r="V58" s="39"/>
      <c r="W58" s="40"/>
    </row>
    <row r="59" spans="1:23" s="11" customFormat="1" x14ac:dyDescent="0.15">
      <c r="A59" s="35">
        <v>59</v>
      </c>
      <c r="B59" s="39"/>
      <c r="C59" s="39"/>
      <c r="D59" s="55"/>
      <c r="E59" s="136" t="s">
        <v>71</v>
      </c>
      <c r="F59" s="77"/>
      <c r="G59" s="130">
        <f>IF(TOP!G21&gt;550000,1,0)</f>
        <v>0</v>
      </c>
      <c r="H59" s="130"/>
      <c r="I59" s="130"/>
      <c r="J59" s="130">
        <f>IF(TOP!J21&gt;550000,1,0)</f>
        <v>0</v>
      </c>
      <c r="K59" s="130"/>
      <c r="L59" s="130"/>
      <c r="M59" s="130">
        <f>IF(TOP!M21&gt;550000,1,0)</f>
        <v>0</v>
      </c>
      <c r="N59" s="130"/>
      <c r="O59" s="130"/>
      <c r="P59" s="130">
        <f>IF(TOP!P21&gt;550000,1,0)</f>
        <v>0</v>
      </c>
      <c r="Q59" s="130"/>
      <c r="R59" s="130"/>
      <c r="S59" s="130">
        <f>IF(TOP!S21&gt;550000,1,0)</f>
        <v>0</v>
      </c>
      <c r="T59" s="39"/>
      <c r="U59" s="44"/>
      <c r="V59" s="39"/>
      <c r="W59" s="40" t="s">
        <v>157</v>
      </c>
    </row>
    <row r="60" spans="1:23" s="11" customFormat="1" x14ac:dyDescent="0.15">
      <c r="A60" s="35">
        <v>60</v>
      </c>
      <c r="B60" s="39"/>
      <c r="C60" s="39"/>
      <c r="D60" s="55"/>
      <c r="E60" s="137" t="s">
        <v>72</v>
      </c>
      <c r="F60" s="77"/>
      <c r="G60" s="130">
        <f>IF(AND(G58&lt;65,TOP!G19&gt;600000),1,0)</f>
        <v>0</v>
      </c>
      <c r="H60" s="130"/>
      <c r="I60" s="130"/>
      <c r="J60" s="130">
        <f>IF(AND(J58&lt;65,TOP!J19&gt;600000),1,0)</f>
        <v>0</v>
      </c>
      <c r="K60" s="130"/>
      <c r="L60" s="130"/>
      <c r="M60" s="130">
        <f>IF(AND(M58&lt;65,TOP!M19&gt;600000),1,0)</f>
        <v>0</v>
      </c>
      <c r="N60" s="130"/>
      <c r="O60" s="130"/>
      <c r="P60" s="130">
        <f>IF(AND(P58&lt;65,TOP!P19&gt;600000),1,0)</f>
        <v>0</v>
      </c>
      <c r="Q60" s="130"/>
      <c r="R60" s="130"/>
      <c r="S60" s="130">
        <f>IF(AND(S58&lt;65,TOP!S19&gt;600000),1,0)</f>
        <v>0</v>
      </c>
      <c r="T60" s="39"/>
      <c r="U60" s="44"/>
      <c r="V60" s="39"/>
      <c r="W60" s="40" t="s">
        <v>158</v>
      </c>
    </row>
    <row r="61" spans="1:23" s="11" customFormat="1" x14ac:dyDescent="0.15">
      <c r="A61" s="35">
        <v>61</v>
      </c>
      <c r="B61" s="39"/>
      <c r="C61" s="39"/>
      <c r="D61" s="55"/>
      <c r="E61" s="136" t="s">
        <v>73</v>
      </c>
      <c r="F61" s="77"/>
      <c r="G61" s="130">
        <f>IF(AND(G58&gt;=65,TOP!G19&gt;1250000),1,0)</f>
        <v>0</v>
      </c>
      <c r="H61" s="130"/>
      <c r="I61" s="130"/>
      <c r="J61" s="130">
        <f>IF(AND(J58&gt;=65,TOP!J19&gt;1250000),1,0)</f>
        <v>0</v>
      </c>
      <c r="K61" s="130"/>
      <c r="L61" s="130"/>
      <c r="M61" s="130">
        <f>IF(AND(M58&gt;=65,TOP!M19&gt;1250000),1,0)</f>
        <v>0</v>
      </c>
      <c r="N61" s="130"/>
      <c r="O61" s="130"/>
      <c r="P61" s="130">
        <f>IF(AND(P58&gt;=65,TOP!P19&gt;1250000),1,0)</f>
        <v>0</v>
      </c>
      <c r="Q61" s="130"/>
      <c r="R61" s="130"/>
      <c r="S61" s="130">
        <f>IF(AND(S58&gt;=65,TOP!S19&gt;1250000),1,0)</f>
        <v>0</v>
      </c>
      <c r="T61" s="39"/>
      <c r="U61" s="44"/>
      <c r="V61" s="39"/>
      <c r="W61" s="40" t="s">
        <v>159</v>
      </c>
    </row>
    <row r="62" spans="1:23" s="11" customFormat="1" x14ac:dyDescent="0.15">
      <c r="A62" s="35">
        <v>62</v>
      </c>
      <c r="B62" s="39"/>
      <c r="C62" s="39"/>
      <c r="D62" s="55"/>
      <c r="E62" s="136" t="s">
        <v>160</v>
      </c>
      <c r="F62" s="77"/>
      <c r="G62" s="130">
        <f>IF(G59+G60+G61&gt;0,1,0)</f>
        <v>0</v>
      </c>
      <c r="H62" s="130"/>
      <c r="I62" s="130"/>
      <c r="J62" s="130">
        <f>IF(J59+J60+J61&gt;0,1,0)</f>
        <v>0</v>
      </c>
      <c r="K62" s="130"/>
      <c r="L62" s="130"/>
      <c r="M62" s="130">
        <f>IF(M59+M60+M61&gt;0,1,0)</f>
        <v>0</v>
      </c>
      <c r="N62" s="130"/>
      <c r="O62" s="130"/>
      <c r="P62" s="130">
        <f>IF(P59+P60+P61&gt;0,1,0)</f>
        <v>0</v>
      </c>
      <c r="Q62" s="130"/>
      <c r="R62" s="130"/>
      <c r="S62" s="130">
        <f>IF(S59+S60+S61&gt;0,1,0)</f>
        <v>0</v>
      </c>
      <c r="T62" s="39"/>
      <c r="U62" s="44"/>
      <c r="V62" s="39"/>
      <c r="W62" s="40"/>
    </row>
    <row r="63" spans="1:23" s="11" customFormat="1" x14ac:dyDescent="0.15">
      <c r="A63" s="35">
        <v>63</v>
      </c>
      <c r="B63" s="39"/>
      <c r="C63" s="39"/>
      <c r="D63" s="55"/>
      <c r="E63" s="136" t="s">
        <v>161</v>
      </c>
      <c r="F63" s="77"/>
      <c r="G63" s="130">
        <f>$G62+$J62+$M62+$P62+$S62</f>
        <v>0</v>
      </c>
      <c r="H63" s="130"/>
      <c r="I63" s="130"/>
      <c r="J63" s="130">
        <f>$G62+$J62+$M62+$P62+$S62</f>
        <v>0</v>
      </c>
      <c r="K63" s="130"/>
      <c r="L63" s="130"/>
      <c r="M63" s="130">
        <f>$G62+$J62+$M62+$P62+$S62</f>
        <v>0</v>
      </c>
      <c r="N63" s="130"/>
      <c r="O63" s="130"/>
      <c r="P63" s="130">
        <f>$G62+$J62+$M62+$P62+$S62</f>
        <v>0</v>
      </c>
      <c r="Q63" s="130"/>
      <c r="R63" s="130"/>
      <c r="S63" s="130">
        <f>$G62+$J62+$M62+$P62+$S62</f>
        <v>0</v>
      </c>
      <c r="T63" s="39"/>
      <c r="U63" s="44"/>
      <c r="V63" s="39"/>
      <c r="W63" s="40"/>
    </row>
    <row r="64" spans="1:23" x14ac:dyDescent="0.15">
      <c r="A64" s="35">
        <v>64</v>
      </c>
      <c r="B64" s="44"/>
      <c r="C64" s="44"/>
      <c r="D64" s="46"/>
      <c r="E64" s="38" t="s">
        <v>117</v>
      </c>
      <c r="F64" s="46"/>
      <c r="G64" s="81">
        <f>IF(G52&lt;=DAT!$C57+(G63-1)*100000,DAT!$D57,IF(G52&lt;=DAT!$C57+(G63-1)*100000+DAT!$C56*G31,DAT!$D56,IF(G52&lt;=DAT!$C57+(G63-1)*100000+DAT!$C55*G31,DAT!$D55,DAT!$D54)))</f>
        <v>15091</v>
      </c>
      <c r="H64" s="81"/>
      <c r="I64" s="81"/>
      <c r="J64" s="81">
        <f>IF(J52&lt;=DAT!$C57+(J63-1)*100000,DAT!$D57,IF(J52&lt;=DAT!$C57+(J63-1)*100000+DAT!$C56*J31,DAT!$D56,IF(J52&lt;=DAT!$C57+(J63-1)*100000+DAT!$C55*J31,DAT!$D55,DAT!$D54)))</f>
        <v>15091</v>
      </c>
      <c r="K64" s="81"/>
      <c r="L64" s="81"/>
      <c r="M64" s="81">
        <f>IF(M52&lt;=DAT!$C57+(M63-1)*100000,DAT!$D57,IF(M52&lt;=DAT!$C57+(M63-1)*100000+DAT!$C56*M31,DAT!$D56,IF(M52&lt;=DAT!$C57+(M63-1)*100000+DAT!$C55*M31,DAT!$D55,DAT!$D54)))</f>
        <v>15091</v>
      </c>
      <c r="N64" s="81"/>
      <c r="O64" s="81"/>
      <c r="P64" s="81">
        <f>IF(P52&lt;=DAT!$C57+(P63-1)*100000,DAT!$D57,IF(P52&lt;=DAT!$C57+(P63-1)*100000+DAT!$C56*P31,DAT!$D56,IF(P52&lt;=DAT!$C57+(P63-1)*100000+DAT!$C55*P31,DAT!$D55,DAT!$D54)))</f>
        <v>15091</v>
      </c>
      <c r="Q64" s="81"/>
      <c r="R64" s="81"/>
      <c r="S64" s="81">
        <f>IF(S52&lt;=DAT!$C57+(S63-1)*100000,DAT!$D57,IF(S52&lt;=DAT!$C57+(S63-1)*100000+DAT!$C56*S31,DAT!$D56,IF(S52&lt;=DAT!$C57+(S63-1)*100000+DAT!$C55*S31,DAT!$D55,DAT!$D54)))</f>
        <v>15091</v>
      </c>
      <c r="T64" s="44"/>
      <c r="U64" s="44"/>
      <c r="V64" s="39"/>
      <c r="W64" s="40" t="s">
        <v>114</v>
      </c>
    </row>
    <row r="65" spans="1:38" x14ac:dyDescent="0.15">
      <c r="A65" s="35">
        <v>65</v>
      </c>
      <c r="B65" s="44"/>
      <c r="C65" s="44"/>
      <c r="D65" s="46"/>
      <c r="E65" s="38"/>
      <c r="F65" s="46"/>
      <c r="G65" s="86" t="str">
        <f>IF(ISERROR(VLOOKUP(G64,DAT!$D54:$E58,2,FALSE)),"",(VLOOKUP(G64,DAT!$D54:$E58,2,FALSE)))</f>
        <v>７割軽減</v>
      </c>
      <c r="H65" s="82"/>
      <c r="I65" s="82"/>
      <c r="J65" s="86" t="str">
        <f>IF(ISERROR(VLOOKUP(J64,DAT!$D54:$E58,2,FALSE)),"",(VLOOKUP(J64,DAT!$D54:$E58,2,FALSE)))</f>
        <v>７割軽減</v>
      </c>
      <c r="K65" s="82"/>
      <c r="L65" s="82"/>
      <c r="M65" s="86" t="str">
        <f>IF(ISERROR(VLOOKUP(M64,DAT!$D54:$E58,2,FALSE)),"",(VLOOKUP(M64,DAT!$D54:$E58,2,FALSE)))</f>
        <v>７割軽減</v>
      </c>
      <c r="N65" s="82"/>
      <c r="O65" s="82"/>
      <c r="P65" s="86" t="str">
        <f>IF(ISERROR(VLOOKUP(P64,DAT!$D54:$E58,2,FALSE)),"",(VLOOKUP(P64,DAT!$D54:$E58,2,FALSE)))</f>
        <v>７割軽減</v>
      </c>
      <c r="Q65" s="82"/>
      <c r="R65" s="82"/>
      <c r="S65" s="86" t="str">
        <f>IF(ISERROR(VLOOKUP(S64,DAT!$D54:$E58,2,FALSE)),"",(VLOOKUP(S64,DAT!$D54:$E58,2,FALSE)))</f>
        <v>７割軽減</v>
      </c>
      <c r="T65" s="44"/>
      <c r="U65" s="44"/>
      <c r="V65" s="39"/>
      <c r="W65" s="40" t="s">
        <v>115</v>
      </c>
    </row>
    <row r="66" spans="1:38" x14ac:dyDescent="0.15">
      <c r="A66" s="35">
        <v>66</v>
      </c>
      <c r="B66" s="70"/>
      <c r="C66" s="70"/>
      <c r="D66" s="71"/>
      <c r="E66" s="73" t="s">
        <v>33</v>
      </c>
      <c r="F66" s="71"/>
      <c r="G66" s="87">
        <f>G55+G64</f>
        <v>15091</v>
      </c>
      <c r="H66" s="85"/>
      <c r="I66" s="85"/>
      <c r="J66" s="87">
        <f>J55+J64</f>
        <v>15091</v>
      </c>
      <c r="K66" s="85"/>
      <c r="L66" s="85"/>
      <c r="M66" s="87">
        <f>M55+M64</f>
        <v>15091</v>
      </c>
      <c r="N66" s="85"/>
      <c r="O66" s="85"/>
      <c r="P66" s="87">
        <f>P55+P64</f>
        <v>15091</v>
      </c>
      <c r="Q66" s="85"/>
      <c r="R66" s="85"/>
      <c r="S66" s="87">
        <f>S55+S64</f>
        <v>15091</v>
      </c>
      <c r="T66" s="70"/>
      <c r="U66" s="70"/>
      <c r="V66" s="39"/>
      <c r="W66" s="40"/>
    </row>
    <row r="67" spans="1:38" x14ac:dyDescent="0.15">
      <c r="A67" s="35">
        <v>67</v>
      </c>
      <c r="B67" s="44"/>
      <c r="C67" s="44"/>
      <c r="D67" s="46"/>
      <c r="E67" s="88" t="s">
        <v>24</v>
      </c>
      <c r="F67" s="46"/>
      <c r="G67" s="86">
        <f>IF(G66&gt;=DAT!$C7,1,0)</f>
        <v>0</v>
      </c>
      <c r="H67" s="82"/>
      <c r="I67" s="82"/>
      <c r="J67" s="86">
        <f>IF(J66&gt;=DAT!$C7,1,0)</f>
        <v>0</v>
      </c>
      <c r="K67" s="82"/>
      <c r="L67" s="82"/>
      <c r="M67" s="86">
        <f>IF(M66&gt;=DAT!$C7,1,0)</f>
        <v>0</v>
      </c>
      <c r="N67" s="82"/>
      <c r="O67" s="82"/>
      <c r="P67" s="86">
        <f>IF(P66&gt;=DAT!$C7,1,0)</f>
        <v>0</v>
      </c>
      <c r="Q67" s="82"/>
      <c r="R67" s="82"/>
      <c r="S67" s="86">
        <f>IF(S66&gt;=DAT!$C7,1,0)</f>
        <v>0</v>
      </c>
      <c r="T67" s="44"/>
      <c r="U67" s="44"/>
      <c r="V67" s="39"/>
      <c r="W67" s="40" t="s">
        <v>116</v>
      </c>
    </row>
    <row r="68" spans="1:38" x14ac:dyDescent="0.15">
      <c r="A68" s="35">
        <v>68</v>
      </c>
      <c r="B68" s="44"/>
      <c r="C68" s="44"/>
      <c r="D68" s="46"/>
      <c r="E68" s="88" t="s">
        <v>49</v>
      </c>
      <c r="F68" s="46"/>
      <c r="G68" s="86">
        <f>IF(G67=1,DAT!$C7,G66)</f>
        <v>15091</v>
      </c>
      <c r="H68" s="82"/>
      <c r="I68" s="82"/>
      <c r="J68" s="86">
        <f>IF(J67=1,DAT!$C7,J66)</f>
        <v>15091</v>
      </c>
      <c r="K68" s="82"/>
      <c r="L68" s="82"/>
      <c r="M68" s="86">
        <f>IF(M67=1,DAT!$C7,M66)</f>
        <v>15091</v>
      </c>
      <c r="N68" s="82"/>
      <c r="O68" s="82"/>
      <c r="P68" s="86">
        <f>IF(P67=1,DAT!$C7,P66)</f>
        <v>15091</v>
      </c>
      <c r="Q68" s="82"/>
      <c r="R68" s="82"/>
      <c r="S68" s="86">
        <f>IF(S67=1,DAT!$C7,S66)</f>
        <v>15091</v>
      </c>
      <c r="T68" s="44"/>
      <c r="U68" s="44"/>
      <c r="V68" s="39"/>
      <c r="W68" s="40"/>
    </row>
    <row r="69" spans="1:38" x14ac:dyDescent="0.15">
      <c r="A69" s="35">
        <v>69</v>
      </c>
      <c r="B69" s="70"/>
      <c r="C69" s="70"/>
      <c r="D69" s="71"/>
      <c r="E69" s="89" t="s">
        <v>48</v>
      </c>
      <c r="F69" s="71"/>
      <c r="G69" s="87" t="str">
        <f>IF(G14=1,ROUNDDOWN(G68,-2),"")</f>
        <v/>
      </c>
      <c r="H69" s="85"/>
      <c r="I69" s="85"/>
      <c r="J69" s="87" t="str">
        <f>IF(J14=1,ROUNDDOWN(J68,-2),"")</f>
        <v/>
      </c>
      <c r="K69" s="85"/>
      <c r="L69" s="85"/>
      <c r="M69" s="87" t="str">
        <f>IF(M14=1,ROUNDDOWN(M68,-2),"")</f>
        <v/>
      </c>
      <c r="N69" s="85"/>
      <c r="O69" s="85"/>
      <c r="P69" s="87" t="str">
        <f>IF(P14=1,ROUNDDOWN(P68,-2),"")</f>
        <v/>
      </c>
      <c r="Q69" s="85"/>
      <c r="R69" s="85"/>
      <c r="S69" s="87" t="str">
        <f>IF(S14=1,ROUNDDOWN(S68,-2),"")</f>
        <v/>
      </c>
      <c r="T69" s="70"/>
      <c r="U69" s="70"/>
      <c r="V69" s="39"/>
      <c r="W69" s="40" t="s">
        <v>109</v>
      </c>
    </row>
    <row r="70" spans="1:38" x14ac:dyDescent="0.15">
      <c r="A70" s="35">
        <v>70</v>
      </c>
      <c r="B70" s="39"/>
      <c r="C70" s="39"/>
      <c r="D70" s="55"/>
      <c r="E70" s="104" t="s">
        <v>61</v>
      </c>
      <c r="F70" s="55"/>
      <c r="G70" s="84">
        <f>IF(AND(G14=1,TOP!G45&lt;&gt;""),1,0)</f>
        <v>0</v>
      </c>
      <c r="H70" s="84"/>
      <c r="I70" s="84"/>
      <c r="J70" s="84">
        <f>IF(AND(J14=1,TOP!J45&lt;&gt;""),1,0)</f>
        <v>0</v>
      </c>
      <c r="K70" s="84"/>
      <c r="L70" s="84"/>
      <c r="M70" s="84">
        <f>IF(AND(M14=1,TOP!M45&lt;&gt;""),1,0)</f>
        <v>0</v>
      </c>
      <c r="N70" s="84"/>
      <c r="O70" s="84"/>
      <c r="P70" s="84">
        <f>IF(AND(P14=1,TOP!P45&lt;&gt;""),1,0)</f>
        <v>0</v>
      </c>
      <c r="Q70" s="84"/>
      <c r="R70" s="84"/>
      <c r="S70" s="84">
        <f>IF(AND(S14=1,TOP!S45&lt;&gt;""),1,0)</f>
        <v>0</v>
      </c>
      <c r="T70" s="39"/>
      <c r="U70" s="39"/>
      <c r="V70" s="39"/>
      <c r="W70" s="105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</row>
    <row r="71" spans="1:38" x14ac:dyDescent="0.15">
      <c r="A71" s="35">
        <v>71</v>
      </c>
      <c r="B71" s="70"/>
      <c r="C71" s="70"/>
      <c r="D71" s="71"/>
      <c r="E71" s="75" t="s">
        <v>57</v>
      </c>
      <c r="F71" s="71"/>
      <c r="G71" s="87" t="str">
        <f>IF(G70=1,G24,"")</f>
        <v/>
      </c>
      <c r="H71" s="85"/>
      <c r="I71" s="85"/>
      <c r="J71" s="87" t="str">
        <f>IF(J70=1,J24,"")</f>
        <v/>
      </c>
      <c r="K71" s="85"/>
      <c r="L71" s="85"/>
      <c r="M71" s="87" t="str">
        <f>IF(M70=1,M24,"")</f>
        <v/>
      </c>
      <c r="N71" s="85"/>
      <c r="O71" s="85"/>
      <c r="P71" s="87" t="str">
        <f>IF(P70=1,P24,"")</f>
        <v/>
      </c>
      <c r="Q71" s="85"/>
      <c r="R71" s="85"/>
      <c r="S71" s="87" t="str">
        <f>IF(S70=1,S24,"")</f>
        <v/>
      </c>
      <c r="T71" s="70"/>
      <c r="U71" s="70"/>
      <c r="V71" s="39"/>
      <c r="W71" s="40" t="s">
        <v>111</v>
      </c>
    </row>
    <row r="72" spans="1:38" s="11" customFormat="1" x14ac:dyDescent="0.15">
      <c r="A72" s="35">
        <v>72</v>
      </c>
      <c r="B72" s="70"/>
      <c r="C72" s="70"/>
      <c r="D72" s="71"/>
      <c r="E72" s="75" t="s">
        <v>58</v>
      </c>
      <c r="F72" s="71"/>
      <c r="G72" s="87" t="str">
        <f>IF(G70=1,G25,"")</f>
        <v/>
      </c>
      <c r="H72" s="85"/>
      <c r="I72" s="85"/>
      <c r="J72" s="87" t="str">
        <f>IF(J70=1,J25,"")</f>
        <v/>
      </c>
      <c r="K72" s="85"/>
      <c r="L72" s="85"/>
      <c r="M72" s="87" t="str">
        <f>IF(M70=1,M25,"")</f>
        <v/>
      </c>
      <c r="N72" s="85"/>
      <c r="O72" s="85"/>
      <c r="P72" s="87" t="str">
        <f>IF(P70=1,P25,"")</f>
        <v/>
      </c>
      <c r="Q72" s="85"/>
      <c r="R72" s="85"/>
      <c r="S72" s="87" t="str">
        <f>IF(S70=1,S25,"")</f>
        <v/>
      </c>
      <c r="T72" s="70"/>
      <c r="U72" s="70"/>
      <c r="V72" s="39"/>
      <c r="W72" s="40" t="s">
        <v>111</v>
      </c>
    </row>
    <row r="73" spans="1:38" x14ac:dyDescent="0.15">
      <c r="A73" s="35">
        <v>73</v>
      </c>
      <c r="B73" s="36"/>
      <c r="C73" s="36"/>
      <c r="D73" s="37"/>
      <c r="E73" s="38"/>
      <c r="F73" s="37"/>
      <c r="G73" s="138" t="s">
        <v>71</v>
      </c>
      <c r="H73" s="138"/>
      <c r="I73" s="138"/>
      <c r="J73" s="138" t="s">
        <v>72</v>
      </c>
      <c r="K73" s="138"/>
      <c r="L73" s="138"/>
      <c r="M73" s="138" t="s">
        <v>73</v>
      </c>
      <c r="N73" s="138"/>
      <c r="O73" s="138"/>
      <c r="P73" s="138" t="s">
        <v>74</v>
      </c>
      <c r="Q73" s="138"/>
      <c r="R73" s="138"/>
      <c r="S73" s="138" t="s">
        <v>75</v>
      </c>
      <c r="T73" s="36"/>
      <c r="U73" s="36"/>
      <c r="V73" s="39"/>
      <c r="W73" s="40"/>
    </row>
    <row r="74" spans="1:38" x14ac:dyDescent="0.15">
      <c r="A74" s="35">
        <v>74</v>
      </c>
      <c r="B74" s="36"/>
      <c r="C74" s="36"/>
      <c r="D74" s="37"/>
      <c r="E74" s="53" t="s">
        <v>69</v>
      </c>
      <c r="F74" s="37"/>
      <c r="G74" s="36">
        <f>G14</f>
        <v>0</v>
      </c>
      <c r="H74" s="36"/>
      <c r="I74" s="36"/>
      <c r="J74" s="36">
        <f>J14</f>
        <v>0</v>
      </c>
      <c r="K74" s="36"/>
      <c r="L74" s="36"/>
      <c r="M74" s="36">
        <f>M14</f>
        <v>0</v>
      </c>
      <c r="N74" s="36"/>
      <c r="O74" s="36"/>
      <c r="P74" s="36">
        <f>P14</f>
        <v>0</v>
      </c>
      <c r="Q74" s="36"/>
      <c r="R74" s="36"/>
      <c r="S74" s="36">
        <f>S14</f>
        <v>0</v>
      </c>
      <c r="T74" s="36"/>
      <c r="U74" s="36"/>
      <c r="V74" s="39"/>
      <c r="W74" s="40"/>
    </row>
    <row r="75" spans="1:38" x14ac:dyDescent="0.15">
      <c r="A75" s="35">
        <v>75</v>
      </c>
      <c r="B75" s="36"/>
      <c r="C75" s="36"/>
      <c r="D75" s="37"/>
      <c r="E75" s="65" t="s">
        <v>70</v>
      </c>
      <c r="F75" s="37"/>
      <c r="G75" s="41">
        <f>G8</f>
        <v>44287</v>
      </c>
      <c r="H75" s="36"/>
      <c r="I75" s="36"/>
      <c r="J75" s="41">
        <f>J8</f>
        <v>44287</v>
      </c>
      <c r="K75" s="36"/>
      <c r="L75" s="36"/>
      <c r="M75" s="41">
        <f>M8</f>
        <v>44287</v>
      </c>
      <c r="N75" s="36"/>
      <c r="O75" s="36"/>
      <c r="P75" s="41">
        <f>P8</f>
        <v>44287</v>
      </c>
      <c r="Q75" s="36"/>
      <c r="R75" s="36"/>
      <c r="S75" s="41">
        <f>S8</f>
        <v>44287</v>
      </c>
      <c r="T75" s="36"/>
      <c r="U75" s="36"/>
      <c r="V75" s="39"/>
      <c r="W75" s="40"/>
    </row>
    <row r="76" spans="1:38" x14ac:dyDescent="0.15">
      <c r="A76" s="35">
        <v>76</v>
      </c>
      <c r="B76" s="36"/>
      <c r="C76" s="36"/>
      <c r="D76" s="37"/>
      <c r="E76" s="94" t="s">
        <v>76</v>
      </c>
      <c r="F76" s="37"/>
      <c r="G76" s="95">
        <f>G74</f>
        <v>0</v>
      </c>
      <c r="H76" s="36"/>
      <c r="I76" s="36"/>
      <c r="J76" s="36">
        <f>IF($G75&gt;=J75,J74,0)</f>
        <v>0</v>
      </c>
      <c r="K76" s="36"/>
      <c r="L76" s="36"/>
      <c r="M76" s="36">
        <f>IF($G75&gt;=M75,M74,0)</f>
        <v>0</v>
      </c>
      <c r="N76" s="36"/>
      <c r="O76" s="36"/>
      <c r="P76" s="36">
        <f>IF($G75&gt;=P75,P74,0)</f>
        <v>0</v>
      </c>
      <c r="Q76" s="36"/>
      <c r="R76" s="36"/>
      <c r="S76" s="36">
        <f>IF($G75&gt;=S75,S74,0)</f>
        <v>0</v>
      </c>
      <c r="T76" s="36"/>
      <c r="U76" s="36"/>
      <c r="V76" s="39"/>
      <c r="W76" s="40" t="s">
        <v>112</v>
      </c>
    </row>
    <row r="77" spans="1:38" x14ac:dyDescent="0.15">
      <c r="A77" s="35">
        <v>77</v>
      </c>
      <c r="B77" s="36"/>
      <c r="C77" s="36"/>
      <c r="D77" s="37"/>
      <c r="E77" s="94" t="s">
        <v>77</v>
      </c>
      <c r="F77" s="37"/>
      <c r="G77" s="39">
        <f>IF($J75&gt;=G75,G74,0)</f>
        <v>0</v>
      </c>
      <c r="H77" s="36"/>
      <c r="I77" s="36"/>
      <c r="J77" s="95">
        <f>J74</f>
        <v>0</v>
      </c>
      <c r="K77" s="36"/>
      <c r="L77" s="36"/>
      <c r="M77" s="36">
        <f>IF($J75&gt;=M75,M74,0)</f>
        <v>0</v>
      </c>
      <c r="N77" s="36"/>
      <c r="O77" s="36"/>
      <c r="P77" s="36">
        <f>IF($J75&gt;=P75,P74,0)</f>
        <v>0</v>
      </c>
      <c r="Q77" s="36"/>
      <c r="R77" s="36"/>
      <c r="S77" s="36">
        <f>IF($J75&gt;=S75,S74,0)</f>
        <v>0</v>
      </c>
      <c r="T77" s="36"/>
      <c r="U77" s="36"/>
      <c r="V77" s="39"/>
      <c r="W77" s="40"/>
    </row>
    <row r="78" spans="1:38" x14ac:dyDescent="0.15">
      <c r="A78" s="35">
        <v>78</v>
      </c>
      <c r="B78" s="36"/>
      <c r="C78" s="36"/>
      <c r="D78" s="37"/>
      <c r="E78" s="94" t="s">
        <v>78</v>
      </c>
      <c r="F78" s="37"/>
      <c r="G78" s="39">
        <f>IF($M75&gt;=G75,G74,0)</f>
        <v>0</v>
      </c>
      <c r="H78" s="36"/>
      <c r="I78" s="36"/>
      <c r="J78" s="36">
        <f>IF($M75&gt;=J75,J74,0)</f>
        <v>0</v>
      </c>
      <c r="K78" s="36"/>
      <c r="L78" s="36"/>
      <c r="M78" s="95">
        <f>M74</f>
        <v>0</v>
      </c>
      <c r="N78" s="36"/>
      <c r="O78" s="36"/>
      <c r="P78" s="36">
        <f>IF($M75&gt;=P75,P74,0)</f>
        <v>0</v>
      </c>
      <c r="Q78" s="36"/>
      <c r="R78" s="36"/>
      <c r="S78" s="36">
        <f>IF($M75&gt;=S75,S74,0)</f>
        <v>0</v>
      </c>
      <c r="T78" s="36"/>
      <c r="U78" s="36"/>
      <c r="V78" s="39"/>
      <c r="W78" s="40"/>
    </row>
    <row r="79" spans="1:38" x14ac:dyDescent="0.15">
      <c r="A79" s="35">
        <v>79</v>
      </c>
      <c r="B79" s="36"/>
      <c r="C79" s="36"/>
      <c r="D79" s="37"/>
      <c r="E79" s="94" t="s">
        <v>79</v>
      </c>
      <c r="F79" s="37"/>
      <c r="G79" s="39">
        <f>IF($P75&gt;=G75,G74,0)</f>
        <v>0</v>
      </c>
      <c r="H79" s="36"/>
      <c r="I79" s="36"/>
      <c r="J79" s="36">
        <f>IF($P75&gt;=J75,J74,0)</f>
        <v>0</v>
      </c>
      <c r="K79" s="36"/>
      <c r="L79" s="36"/>
      <c r="M79" s="36">
        <f>IF($P75&gt;=M75,M74,0)</f>
        <v>0</v>
      </c>
      <c r="N79" s="36"/>
      <c r="O79" s="36"/>
      <c r="P79" s="95">
        <f>P74</f>
        <v>0</v>
      </c>
      <c r="Q79" s="36"/>
      <c r="R79" s="36"/>
      <c r="S79" s="36">
        <f>IF($P75&gt;=S75,S74,0)</f>
        <v>0</v>
      </c>
      <c r="T79" s="36"/>
      <c r="U79" s="36"/>
      <c r="V79" s="39"/>
      <c r="W79" s="40"/>
    </row>
    <row r="80" spans="1:38" x14ac:dyDescent="0.15">
      <c r="A80" s="35">
        <v>80</v>
      </c>
      <c r="B80" s="36"/>
      <c r="C80" s="36"/>
      <c r="D80" s="37"/>
      <c r="E80" s="94" t="s">
        <v>80</v>
      </c>
      <c r="F80" s="37"/>
      <c r="G80" s="39">
        <f>IF($S75&gt;=G75,G74,0)</f>
        <v>0</v>
      </c>
      <c r="H80" s="36"/>
      <c r="I80" s="36"/>
      <c r="J80" s="36">
        <f>IF($S75&gt;=J75,J74,0)</f>
        <v>0</v>
      </c>
      <c r="K80" s="36"/>
      <c r="L80" s="36"/>
      <c r="M80" s="36">
        <f>IF($S75&gt;=M75,M74,0)</f>
        <v>0</v>
      </c>
      <c r="N80" s="36"/>
      <c r="O80" s="36"/>
      <c r="P80" s="36">
        <f>IF($S75&gt;=P75,P74,0)</f>
        <v>0</v>
      </c>
      <c r="Q80" s="36"/>
      <c r="R80" s="36"/>
      <c r="S80" s="95">
        <f>S74</f>
        <v>0</v>
      </c>
      <c r="T80" s="36"/>
      <c r="U80" s="36"/>
      <c r="V80" s="39"/>
      <c r="W80" s="40"/>
    </row>
    <row r="81" spans="1:23" x14ac:dyDescent="0.15">
      <c r="A81" s="35">
        <v>81</v>
      </c>
      <c r="B81" s="36"/>
      <c r="C81" s="36"/>
      <c r="D81" s="37"/>
      <c r="E81" s="94"/>
      <c r="F81" s="37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9"/>
      <c r="W81" s="40"/>
    </row>
    <row r="82" spans="1:23" x14ac:dyDescent="0.15">
      <c r="A82" s="35">
        <v>82</v>
      </c>
      <c r="B82" s="36"/>
      <c r="C82" s="36"/>
      <c r="D82" s="37"/>
      <c r="E82" s="94" t="s">
        <v>81</v>
      </c>
      <c r="F82" s="37"/>
      <c r="G82" s="36">
        <f>SUM(G76:S76)</f>
        <v>0</v>
      </c>
      <c r="H82" s="36"/>
      <c r="I82" s="36"/>
      <c r="J82" s="36">
        <f>SUM(G77:S77)</f>
        <v>0</v>
      </c>
      <c r="K82" s="36"/>
      <c r="L82" s="36"/>
      <c r="M82" s="36">
        <f>SUM(G78:S78)</f>
        <v>0</v>
      </c>
      <c r="N82" s="36"/>
      <c r="O82" s="36"/>
      <c r="P82" s="36">
        <f>SUM(G79:S79)</f>
        <v>0</v>
      </c>
      <c r="Q82" s="36"/>
      <c r="R82" s="36"/>
      <c r="S82" s="36">
        <f>SUM(G80:S80)</f>
        <v>0</v>
      </c>
      <c r="T82" s="36"/>
      <c r="U82" s="36"/>
      <c r="V82" s="39"/>
      <c r="W82" s="40"/>
    </row>
    <row r="83" spans="1:23" x14ac:dyDescent="0.15">
      <c r="A83" s="35">
        <v>83</v>
      </c>
      <c r="B83" s="36"/>
      <c r="C83" s="36"/>
      <c r="D83" s="37"/>
      <c r="E83" s="94"/>
      <c r="F83" s="37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9"/>
      <c r="W83" s="40"/>
    </row>
    <row r="84" spans="1:23" x14ac:dyDescent="0.15">
      <c r="A84" s="35">
        <v>84</v>
      </c>
      <c r="B84" s="36"/>
      <c r="C84" s="36"/>
      <c r="D84" s="37"/>
      <c r="E84" s="53" t="s">
        <v>83</v>
      </c>
      <c r="F84" s="37"/>
      <c r="G84" s="83">
        <f>G51</f>
        <v>0</v>
      </c>
      <c r="H84" s="36"/>
      <c r="I84" s="36"/>
      <c r="J84" s="83">
        <f>J51</f>
        <v>0</v>
      </c>
      <c r="K84" s="36"/>
      <c r="L84" s="36"/>
      <c r="M84" s="83">
        <f>M51</f>
        <v>0</v>
      </c>
      <c r="N84" s="36"/>
      <c r="O84" s="36"/>
      <c r="P84" s="83">
        <f>P51</f>
        <v>0</v>
      </c>
      <c r="Q84" s="36"/>
      <c r="R84" s="36"/>
      <c r="S84" s="83">
        <f>S51</f>
        <v>0</v>
      </c>
      <c r="T84" s="36"/>
      <c r="U84" s="36"/>
      <c r="V84" s="39"/>
      <c r="W84" s="40"/>
    </row>
    <row r="85" spans="1:23" x14ac:dyDescent="0.15">
      <c r="A85" s="35">
        <v>85</v>
      </c>
      <c r="B85" s="36"/>
      <c r="C85" s="36"/>
      <c r="D85" s="37"/>
      <c r="E85" s="50" t="s">
        <v>85</v>
      </c>
      <c r="F85" s="37"/>
      <c r="G85" s="95">
        <f>G84+J76*J84+M76*M84+P76*P84+S76*S84</f>
        <v>0</v>
      </c>
      <c r="H85" s="36"/>
      <c r="I85" s="36"/>
      <c r="J85" s="95">
        <f>G84+J77*J84+M77*M84+P77*P84+S77*S84</f>
        <v>0</v>
      </c>
      <c r="K85" s="36"/>
      <c r="L85" s="36"/>
      <c r="M85" s="95">
        <f>G84+J78*J84+M78*M84+P78*P84+S78*S84</f>
        <v>0</v>
      </c>
      <c r="N85" s="36"/>
      <c r="O85" s="36"/>
      <c r="P85" s="95">
        <f>G84+J79*J84+M79*M84+P79*P84+S79*S84</f>
        <v>0</v>
      </c>
      <c r="Q85" s="36"/>
      <c r="R85" s="36"/>
      <c r="S85" s="95">
        <f>G84+J80*J84+M80*M84+P80*P84+S80*S84</f>
        <v>0</v>
      </c>
      <c r="T85" s="36"/>
      <c r="U85" s="36"/>
      <c r="V85" s="39"/>
      <c r="W85" s="40"/>
    </row>
    <row r="86" spans="1:23" x14ac:dyDescent="0.15">
      <c r="A86" s="35">
        <v>86</v>
      </c>
      <c r="B86" s="36"/>
      <c r="C86" s="36"/>
      <c r="D86" s="37"/>
      <c r="E86" s="94"/>
      <c r="F86" s="37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9"/>
      <c r="W86" s="40"/>
    </row>
    <row r="87" spans="1:23" s="11" customFormat="1" x14ac:dyDescent="0.15">
      <c r="A87" s="35">
        <v>87</v>
      </c>
      <c r="B87" s="36"/>
      <c r="C87" s="36"/>
      <c r="D87" s="37"/>
      <c r="E87" s="139"/>
      <c r="F87" s="77"/>
      <c r="G87" s="140" t="s">
        <v>71</v>
      </c>
      <c r="H87" s="140"/>
      <c r="I87" s="140"/>
      <c r="J87" s="140" t="s">
        <v>72</v>
      </c>
      <c r="K87" s="140"/>
      <c r="L87" s="140"/>
      <c r="M87" s="140" t="s">
        <v>73</v>
      </c>
      <c r="N87" s="140"/>
      <c r="O87" s="140"/>
      <c r="P87" s="140" t="s">
        <v>74</v>
      </c>
      <c r="Q87" s="140"/>
      <c r="R87" s="140"/>
      <c r="S87" s="140" t="s">
        <v>75</v>
      </c>
      <c r="T87" s="36"/>
      <c r="U87" s="36"/>
      <c r="V87" s="39"/>
      <c r="W87" s="40"/>
    </row>
    <row r="88" spans="1:23" s="11" customFormat="1" x14ac:dyDescent="0.15">
      <c r="A88" s="35">
        <v>88</v>
      </c>
      <c r="B88" s="36"/>
      <c r="C88" s="36"/>
      <c r="D88" s="37"/>
      <c r="E88" s="139" t="s">
        <v>162</v>
      </c>
      <c r="F88" s="77"/>
      <c r="G88" s="47">
        <f>G62</f>
        <v>0</v>
      </c>
      <c r="H88" s="47"/>
      <c r="I88" s="47"/>
      <c r="J88" s="47">
        <f>J62</f>
        <v>0</v>
      </c>
      <c r="K88" s="47"/>
      <c r="L88" s="47"/>
      <c r="M88" s="47">
        <f>M62</f>
        <v>0</v>
      </c>
      <c r="N88" s="47"/>
      <c r="O88" s="47"/>
      <c r="P88" s="47">
        <f>P62</f>
        <v>0</v>
      </c>
      <c r="Q88" s="47"/>
      <c r="R88" s="47"/>
      <c r="S88" s="47">
        <f>S62</f>
        <v>0</v>
      </c>
      <c r="T88" s="36"/>
      <c r="U88" s="36"/>
      <c r="V88" s="39"/>
      <c r="W88" s="40"/>
    </row>
    <row r="89" spans="1:23" s="11" customFormat="1" x14ac:dyDescent="0.15">
      <c r="A89" s="35">
        <v>89</v>
      </c>
      <c r="B89" s="36"/>
      <c r="C89" s="36"/>
      <c r="D89" s="37"/>
      <c r="E89" s="139" t="s">
        <v>70</v>
      </c>
      <c r="F89" s="77"/>
      <c r="G89" s="141">
        <f>G8</f>
        <v>44287</v>
      </c>
      <c r="H89" s="47"/>
      <c r="I89" s="47"/>
      <c r="J89" s="141">
        <f>J8</f>
        <v>44287</v>
      </c>
      <c r="K89" s="47"/>
      <c r="L89" s="47"/>
      <c r="M89" s="141">
        <f>M8</f>
        <v>44287</v>
      </c>
      <c r="N89" s="47"/>
      <c r="O89" s="47"/>
      <c r="P89" s="141">
        <f>P8</f>
        <v>44287</v>
      </c>
      <c r="Q89" s="47"/>
      <c r="R89" s="47"/>
      <c r="S89" s="141">
        <f>S8</f>
        <v>44287</v>
      </c>
      <c r="T89" s="36"/>
      <c r="U89" s="36"/>
      <c r="V89" s="39"/>
      <c r="W89" s="40"/>
    </row>
    <row r="90" spans="1:23" s="11" customFormat="1" x14ac:dyDescent="0.15">
      <c r="A90" s="35">
        <v>90</v>
      </c>
      <c r="B90" s="36"/>
      <c r="C90" s="36"/>
      <c r="D90" s="37"/>
      <c r="E90" s="139" t="s">
        <v>163</v>
      </c>
      <c r="F90" s="77"/>
      <c r="G90" s="95">
        <f>G88</f>
        <v>0</v>
      </c>
      <c r="H90" s="47"/>
      <c r="I90" s="47"/>
      <c r="J90" s="47">
        <f>IF($G89&gt;=J89,J88,0)</f>
        <v>0</v>
      </c>
      <c r="K90" s="47"/>
      <c r="L90" s="47"/>
      <c r="M90" s="47">
        <f>IF($G89&gt;=M89,M88,0)</f>
        <v>0</v>
      </c>
      <c r="N90" s="47"/>
      <c r="O90" s="47"/>
      <c r="P90" s="47">
        <f>IF($G89&gt;=P89,P88,0)</f>
        <v>0</v>
      </c>
      <c r="Q90" s="47"/>
      <c r="R90" s="47"/>
      <c r="S90" s="47">
        <f>IF($G89&gt;=S89,S88,0)</f>
        <v>0</v>
      </c>
      <c r="T90" s="36"/>
      <c r="U90" s="36"/>
      <c r="V90" s="39"/>
      <c r="W90" s="40" t="s">
        <v>112</v>
      </c>
    </row>
    <row r="91" spans="1:23" s="11" customFormat="1" x14ac:dyDescent="0.15">
      <c r="A91" s="35">
        <v>91</v>
      </c>
      <c r="B91" s="36"/>
      <c r="C91" s="36"/>
      <c r="D91" s="37"/>
      <c r="E91" s="139" t="s">
        <v>164</v>
      </c>
      <c r="F91" s="77"/>
      <c r="G91" s="47">
        <f>IF($J89&gt;=G89,G88,0)</f>
        <v>0</v>
      </c>
      <c r="H91" s="47"/>
      <c r="I91" s="47"/>
      <c r="J91" s="95">
        <f>J88</f>
        <v>0</v>
      </c>
      <c r="K91" s="47"/>
      <c r="L91" s="47"/>
      <c r="M91" s="47">
        <f>IF($J89&gt;=M89,M88,0)</f>
        <v>0</v>
      </c>
      <c r="N91" s="47"/>
      <c r="O91" s="47"/>
      <c r="P91" s="47">
        <f>IF($J89&gt;=P89,P88,0)</f>
        <v>0</v>
      </c>
      <c r="Q91" s="47"/>
      <c r="R91" s="47"/>
      <c r="S91" s="47">
        <f>IF($J89&gt;=S89,S88,0)</f>
        <v>0</v>
      </c>
      <c r="T91" s="36"/>
      <c r="U91" s="36"/>
      <c r="V91" s="39"/>
      <c r="W91" s="40"/>
    </row>
    <row r="92" spans="1:23" s="11" customFormat="1" x14ac:dyDescent="0.15">
      <c r="A92" s="35">
        <v>92</v>
      </c>
      <c r="B92" s="36"/>
      <c r="C92" s="36"/>
      <c r="D92" s="37"/>
      <c r="E92" s="139" t="s">
        <v>165</v>
      </c>
      <c r="F92" s="77"/>
      <c r="G92" s="47">
        <f>IF($M89&gt;=G89,G88,0)</f>
        <v>0</v>
      </c>
      <c r="H92" s="47"/>
      <c r="I92" s="47"/>
      <c r="J92" s="47">
        <f>IF($M89&gt;=J89,J88,0)</f>
        <v>0</v>
      </c>
      <c r="K92" s="47"/>
      <c r="L92" s="47"/>
      <c r="M92" s="95">
        <f>M88</f>
        <v>0</v>
      </c>
      <c r="N92" s="47"/>
      <c r="O92" s="47"/>
      <c r="P92" s="47">
        <f>IF($M89&gt;=P89,P88,0)</f>
        <v>0</v>
      </c>
      <c r="Q92" s="47"/>
      <c r="R92" s="47"/>
      <c r="S92" s="47">
        <f>IF($M89&gt;=S89,S88,0)</f>
        <v>0</v>
      </c>
      <c r="T92" s="36"/>
      <c r="U92" s="36"/>
      <c r="V92" s="39"/>
      <c r="W92" s="40"/>
    </row>
    <row r="93" spans="1:23" s="11" customFormat="1" x14ac:dyDescent="0.15">
      <c r="A93" s="35">
        <v>93</v>
      </c>
      <c r="B93" s="36"/>
      <c r="C93" s="36"/>
      <c r="D93" s="37"/>
      <c r="E93" s="139" t="s">
        <v>166</v>
      </c>
      <c r="F93" s="77"/>
      <c r="G93" s="47">
        <f>IF($P89&gt;=G89,G88,0)</f>
        <v>0</v>
      </c>
      <c r="H93" s="47"/>
      <c r="I93" s="47"/>
      <c r="J93" s="47">
        <f>IF($P89&gt;=J89,J88,0)</f>
        <v>0</v>
      </c>
      <c r="K93" s="47"/>
      <c r="L93" s="47"/>
      <c r="M93" s="47">
        <f>IF($P89&gt;=M89,M88,0)</f>
        <v>0</v>
      </c>
      <c r="N93" s="47"/>
      <c r="O93" s="47"/>
      <c r="P93" s="95">
        <f>P88</f>
        <v>0</v>
      </c>
      <c r="Q93" s="47"/>
      <c r="R93" s="47"/>
      <c r="S93" s="47">
        <f>IF($P89&gt;=S89,S88,0)</f>
        <v>0</v>
      </c>
      <c r="T93" s="36"/>
      <c r="U93" s="36"/>
      <c r="V93" s="39"/>
      <c r="W93" s="40"/>
    </row>
    <row r="94" spans="1:23" s="11" customFormat="1" x14ac:dyDescent="0.15">
      <c r="A94" s="35">
        <v>94</v>
      </c>
      <c r="B94" s="36"/>
      <c r="C94" s="36"/>
      <c r="D94" s="37"/>
      <c r="E94" s="139" t="s">
        <v>167</v>
      </c>
      <c r="F94" s="77"/>
      <c r="G94" s="47">
        <f>IF($S89&gt;=G89,G88,0)</f>
        <v>0</v>
      </c>
      <c r="H94" s="47"/>
      <c r="I94" s="47"/>
      <c r="J94" s="47">
        <f>IF($S89&gt;=J89,J88,0)</f>
        <v>0</v>
      </c>
      <c r="K94" s="47"/>
      <c r="L94" s="47"/>
      <c r="M94" s="47">
        <f>IF($S89&gt;=M89,M88,0)</f>
        <v>0</v>
      </c>
      <c r="N94" s="47"/>
      <c r="O94" s="47"/>
      <c r="P94" s="47">
        <f>IF($S89&gt;=P89,P88,0)</f>
        <v>0</v>
      </c>
      <c r="Q94" s="47"/>
      <c r="R94" s="47"/>
      <c r="S94" s="95">
        <f>S88</f>
        <v>0</v>
      </c>
      <c r="T94" s="36"/>
      <c r="U94" s="36"/>
      <c r="V94" s="39"/>
      <c r="W94" s="40"/>
    </row>
    <row r="95" spans="1:23" s="11" customFormat="1" x14ac:dyDescent="0.15">
      <c r="A95" s="35">
        <v>95</v>
      </c>
      <c r="B95" s="36"/>
      <c r="C95" s="36"/>
      <c r="D95" s="37"/>
      <c r="E95" s="139"/>
      <c r="F95" s="7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36"/>
      <c r="U95" s="36"/>
      <c r="V95" s="39"/>
      <c r="W95" s="40"/>
    </row>
    <row r="96" spans="1:23" s="11" customFormat="1" x14ac:dyDescent="0.15">
      <c r="A96" s="35">
        <v>96</v>
      </c>
      <c r="B96" s="36"/>
      <c r="C96" s="36"/>
      <c r="D96" s="37"/>
      <c r="E96" s="139" t="s">
        <v>168</v>
      </c>
      <c r="F96" s="77"/>
      <c r="G96" s="47">
        <f>SUM(G90:S90)</f>
        <v>0</v>
      </c>
      <c r="H96" s="47"/>
      <c r="I96" s="47"/>
      <c r="J96" s="47">
        <f>SUM(G91:S91)</f>
        <v>0</v>
      </c>
      <c r="K96" s="47"/>
      <c r="L96" s="47"/>
      <c r="M96" s="47">
        <f>SUM(G92:S92)</f>
        <v>0</v>
      </c>
      <c r="N96" s="47"/>
      <c r="O96" s="47"/>
      <c r="P96" s="47">
        <f>SUM(G93:S93)</f>
        <v>0</v>
      </c>
      <c r="Q96" s="47"/>
      <c r="R96" s="47"/>
      <c r="S96" s="47">
        <f>SUM(G94:S94)</f>
        <v>0</v>
      </c>
      <c r="T96" s="36"/>
      <c r="U96" s="36"/>
      <c r="V96" s="39"/>
      <c r="W96" s="40"/>
    </row>
    <row r="97" spans="1:24" s="11" customFormat="1" x14ac:dyDescent="0.15">
      <c r="A97" s="35">
        <v>97</v>
      </c>
      <c r="B97" s="36"/>
      <c r="C97" s="36"/>
      <c r="D97" s="37"/>
      <c r="E97" s="94"/>
      <c r="F97" s="37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9"/>
      <c r="W97" s="40"/>
    </row>
    <row r="98" spans="1:24" x14ac:dyDescent="0.15">
      <c r="A98" s="35">
        <v>98</v>
      </c>
      <c r="B98" s="36"/>
      <c r="C98" s="36"/>
      <c r="D98" s="37"/>
      <c r="E98" s="38" t="s">
        <v>146</v>
      </c>
      <c r="F98" s="37"/>
      <c r="G98" s="81">
        <f>IF(G85&lt;=DAT!$C57+(G96-1)*100000,DAT!$D57,IF(G85&lt;=DAT!$C57+(G96-1)*100000+DAT!$C56*G82,DAT!$D56,IF(G85&lt;=DAT!$C57+(G96-1)*100000+DAT!$C55*G82,DAT!$D55,DAT!$D54)))</f>
        <v>15091</v>
      </c>
      <c r="H98" s="36"/>
      <c r="I98" s="36"/>
      <c r="J98" s="81">
        <f>IF(J85&lt;=DAT!$C57+(J96-1)*100000,DAT!$D57,IF(J85&lt;=DAT!$C57+(J96-1)*100000+DAT!$C56*J82,DAT!$D56,IF(J85&lt;=DAT!$C57+(J96-1)*100000+DAT!$C55*J82,DAT!$D55,DAT!$D54)))</f>
        <v>15091</v>
      </c>
      <c r="K98" s="36"/>
      <c r="L98" s="36"/>
      <c r="M98" s="81">
        <f>IF(M85&lt;=DAT!$C57+(M96-1)*100000,DAT!$D57,IF(M85&lt;=DAT!$C57+(M96-1)*100000+DAT!$C56*M82,DAT!$D56,IF(M85&lt;=DAT!$C57+(M96-1)*100000+DAT!$C55*M82,DAT!$D55,DAT!$D54)))</f>
        <v>15091</v>
      </c>
      <c r="N98" s="36"/>
      <c r="O98" s="36"/>
      <c r="P98" s="81">
        <f>IF(P85&lt;=DAT!$C57+(P96-1)*100000,DAT!$D57,IF(P85&lt;=DAT!$C57+(P96-1)*100000+DAT!$C56*P82,DAT!$D56,IF(P85&lt;=DAT!$C57+(P96-1)*100000+DAT!$C55*P82,DAT!$D55,DAT!$D54)))</f>
        <v>15091</v>
      </c>
      <c r="Q98" s="36"/>
      <c r="R98" s="36"/>
      <c r="S98" s="81">
        <f>IF(S85&lt;=DAT!$C57+(S96-1)*100000,DAT!$D57,IF(S85&lt;=DAT!$C57+(S96-1)*100000+DAT!$C56*S82,DAT!$D56,IF(S85&lt;=DAT!$C57+(S96-1)*100000+DAT!$C55*S82,DAT!$D55,DAT!$D54)))</f>
        <v>15091</v>
      </c>
      <c r="T98" s="36"/>
      <c r="U98" s="36"/>
      <c r="V98" s="39"/>
      <c r="W98" s="40"/>
    </row>
    <row r="99" spans="1:24" x14ac:dyDescent="0.15">
      <c r="A99" s="35">
        <v>99</v>
      </c>
      <c r="B99" s="36"/>
      <c r="C99" s="36"/>
      <c r="D99" s="37"/>
      <c r="E99" s="38"/>
      <c r="F99" s="37"/>
      <c r="G99" s="86" t="str">
        <f>IF(ISERROR(VLOOKUP(G98,DAT!$D54:$E58,2,FALSE)),"",(VLOOKUP(G98,DAT!$D54:$E58,2,FALSE)))</f>
        <v>７割軽減</v>
      </c>
      <c r="H99" s="36"/>
      <c r="I99" s="36"/>
      <c r="J99" s="86" t="str">
        <f>IF(ISERROR(VLOOKUP(J98,DAT!$D54:$E58,2,FALSE)),"",(VLOOKUP(J98,DAT!$D54:$E58,2,FALSE)))</f>
        <v>７割軽減</v>
      </c>
      <c r="K99" s="36"/>
      <c r="L99" s="36"/>
      <c r="M99" s="86" t="str">
        <f>IF(ISERROR(VLOOKUP(M98,DAT!$D54:$E58,2,FALSE)),"",(VLOOKUP(M98,DAT!$D54:$E58,2,FALSE)))</f>
        <v>７割軽減</v>
      </c>
      <c r="N99" s="36"/>
      <c r="O99" s="36"/>
      <c r="P99" s="86" t="str">
        <f>IF(ISERROR(VLOOKUP(P98,DAT!$D54:$E58,2,FALSE)),"",(VLOOKUP(P98,DAT!$D54:$E58,2,FALSE)))</f>
        <v>７割軽減</v>
      </c>
      <c r="Q99" s="36"/>
      <c r="R99" s="36"/>
      <c r="S99" s="86" t="str">
        <f>IF(ISERROR(VLOOKUP(S98,DAT!$D54:$E58,2,FALSE)),"",(VLOOKUP(S98,DAT!$D54:$E58,2,FALSE)))</f>
        <v>７割軽減</v>
      </c>
      <c r="T99" s="36"/>
      <c r="U99" s="36"/>
      <c r="V99" s="39"/>
      <c r="W99" s="40"/>
    </row>
    <row r="100" spans="1:24" x14ac:dyDescent="0.15">
      <c r="A100" s="35">
        <v>100</v>
      </c>
      <c r="B100" s="36"/>
      <c r="C100" s="36"/>
      <c r="D100" s="37"/>
      <c r="E100" s="73" t="s">
        <v>86</v>
      </c>
      <c r="F100" s="71"/>
      <c r="G100" s="87">
        <f>G55+G98</f>
        <v>15091</v>
      </c>
      <c r="H100" s="85"/>
      <c r="I100" s="85"/>
      <c r="J100" s="87">
        <f>J55+J98</f>
        <v>15091</v>
      </c>
      <c r="K100" s="85"/>
      <c r="L100" s="85"/>
      <c r="M100" s="87">
        <f>M55+M98</f>
        <v>15091</v>
      </c>
      <c r="N100" s="85"/>
      <c r="O100" s="85"/>
      <c r="P100" s="87">
        <f>P55+P98</f>
        <v>15091</v>
      </c>
      <c r="Q100" s="85"/>
      <c r="R100" s="85"/>
      <c r="S100" s="87">
        <f>S55+S98</f>
        <v>15091</v>
      </c>
      <c r="T100" s="70"/>
      <c r="U100" s="70"/>
      <c r="V100" s="39"/>
      <c r="W100" s="40"/>
      <c r="X100" s="11"/>
    </row>
    <row r="101" spans="1:24" x14ac:dyDescent="0.15">
      <c r="A101" s="35">
        <v>101</v>
      </c>
      <c r="B101" s="36"/>
      <c r="C101" s="36"/>
      <c r="D101" s="37"/>
      <c r="E101" s="88" t="s">
        <v>87</v>
      </c>
      <c r="F101" s="46"/>
      <c r="G101" s="86">
        <f>IF(G100&gt;=DAT!$C7,1,0)</f>
        <v>0</v>
      </c>
      <c r="H101" s="82"/>
      <c r="I101" s="82"/>
      <c r="J101" s="86">
        <f>IF(J100&gt;=DAT!$C7,1,0)</f>
        <v>0</v>
      </c>
      <c r="K101" s="82"/>
      <c r="L101" s="82"/>
      <c r="M101" s="86">
        <f>IF(M100&gt;=DAT!$C7,1,0)</f>
        <v>0</v>
      </c>
      <c r="N101" s="82"/>
      <c r="O101" s="82"/>
      <c r="P101" s="86">
        <f>IF(P100&gt;=DAT!$C7,1,0)</f>
        <v>0</v>
      </c>
      <c r="Q101" s="82"/>
      <c r="R101" s="82"/>
      <c r="S101" s="86">
        <f>IF(S100&gt;=DAT!$C$7,1,0)</f>
        <v>0</v>
      </c>
      <c r="T101" s="44"/>
      <c r="U101" s="44"/>
      <c r="V101" s="39"/>
      <c r="W101" s="40"/>
      <c r="X101" s="11"/>
    </row>
    <row r="102" spans="1:24" x14ac:dyDescent="0.15">
      <c r="A102" s="35">
        <v>102</v>
      </c>
      <c r="B102" s="36"/>
      <c r="C102" s="36"/>
      <c r="D102" s="37"/>
      <c r="E102" s="88" t="s">
        <v>88</v>
      </c>
      <c r="F102" s="46"/>
      <c r="G102" s="86">
        <f>IF(G101=1,DAT!$C7,G100)</f>
        <v>15091</v>
      </c>
      <c r="H102" s="82"/>
      <c r="I102" s="82"/>
      <c r="J102" s="86">
        <f>IF(J101=1,DAT!$C7,J100)</f>
        <v>15091</v>
      </c>
      <c r="K102" s="82"/>
      <c r="L102" s="82"/>
      <c r="M102" s="86">
        <f>IF(M101=1,DAT!$C7,M100)</f>
        <v>15091</v>
      </c>
      <c r="N102" s="82"/>
      <c r="O102" s="82"/>
      <c r="P102" s="86">
        <f>IF(P101=1,DAT!$C7,P100)</f>
        <v>15091</v>
      </c>
      <c r="Q102" s="82"/>
      <c r="R102" s="82"/>
      <c r="S102" s="86">
        <f>IF(S101=1,DAT!$C7,S100)</f>
        <v>15091</v>
      </c>
      <c r="T102" s="44"/>
      <c r="U102" s="44"/>
      <c r="V102" s="39"/>
      <c r="W102" s="40"/>
      <c r="X102" s="11"/>
    </row>
    <row r="103" spans="1:24" x14ac:dyDescent="0.15">
      <c r="A103" s="35">
        <v>103</v>
      </c>
      <c r="B103" s="36"/>
      <c r="C103" s="36"/>
      <c r="D103" s="37"/>
      <c r="E103" s="38" t="s">
        <v>89</v>
      </c>
      <c r="F103" s="46"/>
      <c r="G103" s="82">
        <f>IF(DAT!$D58&gt;G98,G98,DAT!$D58)</f>
        <v>15091</v>
      </c>
      <c r="H103" s="82"/>
      <c r="I103" s="82"/>
      <c r="J103" s="82">
        <f>IF(DAT!$D58&gt;J98,J98,DAT!$D58)</f>
        <v>15091</v>
      </c>
      <c r="K103" s="82"/>
      <c r="L103" s="82"/>
      <c r="M103" s="82">
        <f>IF(DAT!$D58&gt;M98,M98,DAT!$D58)</f>
        <v>15091</v>
      </c>
      <c r="N103" s="82"/>
      <c r="O103" s="82"/>
      <c r="P103" s="82">
        <f>IF(DAT!$D58&gt;P98,P98,DAT!$D58)</f>
        <v>15091</v>
      </c>
      <c r="Q103" s="82"/>
      <c r="R103" s="82"/>
      <c r="S103" s="82">
        <f>IF(DAT!$D58&gt;S98,S98,DAT!$D58)</f>
        <v>15091</v>
      </c>
      <c r="T103" s="44"/>
      <c r="U103" s="44"/>
      <c r="V103" s="39"/>
      <c r="W103" s="40" t="s">
        <v>110</v>
      </c>
      <c r="X103" s="11"/>
    </row>
    <row r="104" spans="1:24" x14ac:dyDescent="0.15">
      <c r="A104" s="35">
        <v>104</v>
      </c>
      <c r="B104" s="36"/>
      <c r="C104" s="36"/>
      <c r="D104" s="37"/>
      <c r="E104" s="89" t="s">
        <v>90</v>
      </c>
      <c r="F104" s="71"/>
      <c r="G104" s="87" t="str">
        <f>IF(G14=1,G103,"")</f>
        <v/>
      </c>
      <c r="H104" s="85"/>
      <c r="I104" s="85"/>
      <c r="J104" s="87" t="str">
        <f>IF(J14=1,J103,"")</f>
        <v/>
      </c>
      <c r="K104" s="85"/>
      <c r="L104" s="85"/>
      <c r="M104" s="87" t="str">
        <f>IF(M14=1,M103,"")</f>
        <v/>
      </c>
      <c r="N104" s="85"/>
      <c r="O104" s="85"/>
      <c r="P104" s="87" t="str">
        <f>IF(P14=1,P103,"")</f>
        <v/>
      </c>
      <c r="Q104" s="85"/>
      <c r="R104" s="85"/>
      <c r="S104" s="87" t="str">
        <f>IF(S14=1,S103,"")</f>
        <v/>
      </c>
      <c r="T104" s="70"/>
      <c r="U104" s="70"/>
      <c r="V104" s="39"/>
      <c r="W104" s="40" t="s">
        <v>108</v>
      </c>
      <c r="X104" s="11"/>
    </row>
    <row r="105" spans="1:24" s="11" customFormat="1" ht="16.5" thickBot="1" x14ac:dyDescent="0.2">
      <c r="A105" s="35">
        <v>105</v>
      </c>
      <c r="B105" s="36"/>
      <c r="C105" s="36"/>
      <c r="D105" s="37"/>
      <c r="E105" s="147"/>
      <c r="F105" s="71"/>
      <c r="G105" s="87"/>
      <c r="H105" s="85"/>
      <c r="I105" s="85"/>
      <c r="J105" s="87"/>
      <c r="K105" s="85"/>
      <c r="L105" s="85"/>
      <c r="M105" s="87"/>
      <c r="N105" s="85"/>
      <c r="O105" s="85"/>
      <c r="P105" s="87"/>
      <c r="Q105" s="85"/>
      <c r="R105" s="85"/>
      <c r="S105" s="87"/>
      <c r="T105" s="70"/>
      <c r="U105" s="70"/>
      <c r="V105" s="39"/>
      <c r="W105" s="40"/>
    </row>
    <row r="106" spans="1:24" ht="16.5" thickBot="1" x14ac:dyDescent="0.2">
      <c r="A106" s="35">
        <v>106</v>
      </c>
      <c r="B106" s="36"/>
      <c r="C106" s="90"/>
      <c r="D106" s="145"/>
      <c r="E106" s="144" t="s">
        <v>119</v>
      </c>
      <c r="F106" s="146"/>
      <c r="G106" s="93">
        <f>G102</f>
        <v>15091</v>
      </c>
      <c r="H106" s="93"/>
      <c r="I106" s="93"/>
      <c r="J106" s="93">
        <f>J102</f>
        <v>15091</v>
      </c>
      <c r="K106" s="93"/>
      <c r="L106" s="93"/>
      <c r="M106" s="93">
        <f>M102</f>
        <v>15091</v>
      </c>
      <c r="N106" s="93"/>
      <c r="O106" s="93"/>
      <c r="P106" s="93">
        <f>P102</f>
        <v>15091</v>
      </c>
      <c r="Q106" s="93"/>
      <c r="R106" s="93"/>
      <c r="S106" s="93">
        <f>S102</f>
        <v>15091</v>
      </c>
      <c r="T106" s="90"/>
      <c r="U106" s="36"/>
      <c r="V106" s="39"/>
      <c r="W106" s="40"/>
    </row>
    <row r="107" spans="1:24" x14ac:dyDescent="0.15">
      <c r="A107" s="35">
        <v>107</v>
      </c>
      <c r="B107" s="36"/>
      <c r="C107" s="90"/>
      <c r="D107" s="91"/>
      <c r="E107" s="148" t="s">
        <v>176</v>
      </c>
      <c r="F107" s="91"/>
      <c r="G107" s="93">
        <f>G111+G115</f>
        <v>15091</v>
      </c>
      <c r="H107" s="93"/>
      <c r="I107" s="93"/>
      <c r="J107" s="93">
        <f>J111+J115</f>
        <v>15091</v>
      </c>
      <c r="K107" s="93"/>
      <c r="L107" s="93"/>
      <c r="M107" s="93">
        <f>M111+M115</f>
        <v>15091</v>
      </c>
      <c r="N107" s="93"/>
      <c r="O107" s="93"/>
      <c r="P107" s="93">
        <f>P111+P115</f>
        <v>15091</v>
      </c>
      <c r="Q107" s="93"/>
      <c r="R107" s="93"/>
      <c r="S107" s="93">
        <f>S111+S115</f>
        <v>15091</v>
      </c>
      <c r="T107" s="90"/>
      <c r="U107" s="36"/>
      <c r="V107" s="39"/>
      <c r="W107" s="40"/>
    </row>
    <row r="108" spans="1:24" x14ac:dyDescent="0.15">
      <c r="A108" s="35">
        <v>108</v>
      </c>
      <c r="B108" s="36"/>
      <c r="C108" s="90"/>
      <c r="D108" s="91"/>
      <c r="E108" s="92" t="s">
        <v>177</v>
      </c>
      <c r="F108" s="91"/>
      <c r="G108" s="93">
        <f>G112+G116</f>
        <v>15091</v>
      </c>
      <c r="H108" s="93"/>
      <c r="I108" s="93"/>
      <c r="J108" s="93">
        <f>J112+J116</f>
        <v>15091</v>
      </c>
      <c r="K108" s="93"/>
      <c r="L108" s="93"/>
      <c r="M108" s="93">
        <f>M112+M116</f>
        <v>15091</v>
      </c>
      <c r="N108" s="93"/>
      <c r="O108" s="93"/>
      <c r="P108" s="93">
        <f>P112+P116</f>
        <v>15091</v>
      </c>
      <c r="Q108" s="93"/>
      <c r="R108" s="93"/>
      <c r="S108" s="93">
        <f>S112+S116</f>
        <v>15091</v>
      </c>
      <c r="T108" s="90"/>
      <c r="U108" s="36"/>
      <c r="V108" s="39"/>
      <c r="W108" s="40"/>
    </row>
    <row r="109" spans="1:24" x14ac:dyDescent="0.15">
      <c r="A109" s="35">
        <v>109</v>
      </c>
      <c r="B109" s="36"/>
      <c r="C109" s="90"/>
      <c r="D109" s="91"/>
      <c r="E109" s="92"/>
      <c r="F109" s="91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0"/>
      <c r="U109" s="36"/>
      <c r="V109" s="39"/>
      <c r="W109" s="40"/>
    </row>
    <row r="110" spans="1:24" s="11" customFormat="1" x14ac:dyDescent="0.15">
      <c r="A110" s="35">
        <v>110</v>
      </c>
      <c r="B110" s="36"/>
      <c r="C110" s="90"/>
      <c r="D110" s="91"/>
      <c r="E110" s="92" t="s">
        <v>121</v>
      </c>
      <c r="F110" s="91"/>
      <c r="G110" s="93">
        <f>G98</f>
        <v>15091</v>
      </c>
      <c r="H110" s="93"/>
      <c r="I110" s="93"/>
      <c r="J110" s="93">
        <f>J98</f>
        <v>15091</v>
      </c>
      <c r="K110" s="93"/>
      <c r="L110" s="93"/>
      <c r="M110" s="93">
        <f>M98</f>
        <v>15091</v>
      </c>
      <c r="N110" s="93"/>
      <c r="O110" s="93"/>
      <c r="P110" s="93">
        <f>P98</f>
        <v>15091</v>
      </c>
      <c r="Q110" s="93"/>
      <c r="R110" s="93"/>
      <c r="S110" s="93">
        <f>S98</f>
        <v>15091</v>
      </c>
      <c r="T110" s="90"/>
      <c r="U110" s="36"/>
      <c r="V110" s="39"/>
      <c r="W110" s="40"/>
    </row>
    <row r="111" spans="1:24" x14ac:dyDescent="0.15">
      <c r="A111" s="35">
        <v>111</v>
      </c>
      <c r="B111" s="36"/>
      <c r="C111" s="90"/>
      <c r="D111" s="91"/>
      <c r="E111" s="92" t="s">
        <v>176</v>
      </c>
      <c r="F111" s="91"/>
      <c r="G111" s="93">
        <f>G103</f>
        <v>15091</v>
      </c>
      <c r="H111" s="93"/>
      <c r="I111" s="93"/>
      <c r="J111" s="93">
        <f>J103</f>
        <v>15091</v>
      </c>
      <c r="K111" s="93"/>
      <c r="L111" s="93"/>
      <c r="M111" s="93">
        <f>M103</f>
        <v>15091</v>
      </c>
      <c r="N111" s="93"/>
      <c r="O111" s="93"/>
      <c r="P111" s="93">
        <f>P103</f>
        <v>15091</v>
      </c>
      <c r="Q111" s="93"/>
      <c r="R111" s="93"/>
      <c r="S111" s="93">
        <f>S103</f>
        <v>15091</v>
      </c>
      <c r="T111" s="90"/>
      <c r="U111" s="36"/>
      <c r="V111" s="39"/>
      <c r="W111" s="40"/>
    </row>
    <row r="112" spans="1:24" x14ac:dyDescent="0.15">
      <c r="A112" s="35">
        <v>112</v>
      </c>
      <c r="B112" s="36"/>
      <c r="C112" s="90"/>
      <c r="D112" s="91"/>
      <c r="E112" s="149"/>
      <c r="F112" s="150"/>
      <c r="G112" s="151">
        <f>G98</f>
        <v>15091</v>
      </c>
      <c r="H112" s="151"/>
      <c r="I112" s="151"/>
      <c r="J112" s="151">
        <f>J98</f>
        <v>15091</v>
      </c>
      <c r="K112" s="151"/>
      <c r="L112" s="151"/>
      <c r="M112" s="151">
        <f>M98</f>
        <v>15091</v>
      </c>
      <c r="N112" s="151"/>
      <c r="O112" s="151"/>
      <c r="P112" s="151">
        <f>P98</f>
        <v>15091</v>
      </c>
      <c r="Q112" s="151"/>
      <c r="R112" s="151"/>
      <c r="S112" s="151">
        <f>S98</f>
        <v>15091</v>
      </c>
      <c r="T112" s="90"/>
      <c r="U112" s="36"/>
      <c r="V112" s="39"/>
      <c r="W112" s="40"/>
    </row>
    <row r="113" spans="1:23" x14ac:dyDescent="0.15">
      <c r="A113" s="35">
        <v>113</v>
      </c>
      <c r="B113" s="36"/>
      <c r="C113" s="90"/>
      <c r="D113" s="91"/>
      <c r="E113" s="92"/>
      <c r="F113" s="91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0"/>
      <c r="U113" s="36"/>
      <c r="V113" s="39"/>
      <c r="W113" s="40"/>
    </row>
    <row r="114" spans="1:23" s="11" customFormat="1" x14ac:dyDescent="0.15">
      <c r="A114" s="35">
        <v>114</v>
      </c>
      <c r="B114" s="36"/>
      <c r="C114" s="90"/>
      <c r="D114" s="91"/>
      <c r="E114" s="92" t="s">
        <v>120</v>
      </c>
      <c r="F114" s="91"/>
      <c r="G114" s="93">
        <f>G55</f>
        <v>0</v>
      </c>
      <c r="H114" s="93"/>
      <c r="I114" s="93"/>
      <c r="J114" s="93">
        <f>J55</f>
        <v>0</v>
      </c>
      <c r="K114" s="93"/>
      <c r="L114" s="93"/>
      <c r="M114" s="93">
        <f>M55</f>
        <v>0</v>
      </c>
      <c r="N114" s="93"/>
      <c r="O114" s="93"/>
      <c r="P114" s="93">
        <f>P55</f>
        <v>0</v>
      </c>
      <c r="Q114" s="93"/>
      <c r="R114" s="93"/>
      <c r="S114" s="93">
        <f>S55</f>
        <v>0</v>
      </c>
      <c r="T114" s="90"/>
      <c r="U114" s="36"/>
      <c r="V114" s="39"/>
      <c r="W114" s="40"/>
    </row>
    <row r="115" spans="1:23" x14ac:dyDescent="0.15">
      <c r="A115" s="35">
        <v>115</v>
      </c>
      <c r="B115" s="36"/>
      <c r="C115" s="90"/>
      <c r="D115" s="91"/>
      <c r="E115" s="92" t="s">
        <v>176</v>
      </c>
      <c r="F115" s="91"/>
      <c r="G115" s="93">
        <v>0</v>
      </c>
      <c r="H115" s="93"/>
      <c r="I115" s="93"/>
      <c r="J115" s="93">
        <v>0</v>
      </c>
      <c r="K115" s="93"/>
      <c r="L115" s="93"/>
      <c r="M115" s="93">
        <v>0</v>
      </c>
      <c r="N115" s="93"/>
      <c r="O115" s="93"/>
      <c r="P115" s="93">
        <v>0</v>
      </c>
      <c r="Q115" s="93"/>
      <c r="R115" s="93"/>
      <c r="S115" s="93">
        <v>0</v>
      </c>
      <c r="T115" s="90"/>
      <c r="U115" s="36"/>
      <c r="V115" s="39"/>
      <c r="W115" s="40"/>
    </row>
    <row r="116" spans="1:23" x14ac:dyDescent="0.15">
      <c r="A116" s="35">
        <v>116</v>
      </c>
      <c r="B116" s="36"/>
      <c r="C116" s="90"/>
      <c r="D116" s="91"/>
      <c r="E116" s="149"/>
      <c r="F116" s="150"/>
      <c r="G116" s="151">
        <f>G55</f>
        <v>0</v>
      </c>
      <c r="H116" s="151"/>
      <c r="I116" s="151"/>
      <c r="J116" s="151">
        <f>J55</f>
        <v>0</v>
      </c>
      <c r="K116" s="151"/>
      <c r="L116" s="151"/>
      <c r="M116" s="151">
        <f>M55</f>
        <v>0</v>
      </c>
      <c r="N116" s="151"/>
      <c r="O116" s="151"/>
      <c r="P116" s="151">
        <f>P55</f>
        <v>0</v>
      </c>
      <c r="Q116" s="151"/>
      <c r="R116" s="151"/>
      <c r="S116" s="151">
        <f>S55</f>
        <v>0</v>
      </c>
      <c r="T116" s="90"/>
      <c r="U116" s="36"/>
      <c r="V116" s="39"/>
      <c r="W116" s="40"/>
    </row>
    <row r="117" spans="1:23" ht="16.5" thickBot="1" x14ac:dyDescent="0.2">
      <c r="A117" s="35">
        <v>117</v>
      </c>
      <c r="B117" s="36"/>
      <c r="C117" s="90"/>
      <c r="D117" s="91"/>
      <c r="E117" s="98"/>
      <c r="F117" s="91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0"/>
      <c r="U117" s="36"/>
      <c r="V117" s="39"/>
      <c r="W117" s="40"/>
    </row>
    <row r="118" spans="1:23" ht="16.5" thickBot="1" x14ac:dyDescent="0.2">
      <c r="A118" s="35">
        <v>118</v>
      </c>
      <c r="B118" s="96"/>
      <c r="C118" s="97"/>
      <c r="D118" s="142"/>
      <c r="E118" s="144" t="s">
        <v>37</v>
      </c>
      <c r="F118" s="143"/>
      <c r="G118" s="99" t="str">
        <f>IF(G14=1,ROUNDDOWN(G106-ROUNDUP(G106*(12-G26)/12,0)+G107-ROUNDUP(G107*(12-G24)/12,0)+G106-ROUNDUP(G106*(12-G25)/12,0),-2),"")</f>
        <v/>
      </c>
      <c r="H118" s="99"/>
      <c r="I118" s="99"/>
      <c r="J118" s="99" t="str">
        <f>IF(J14=1,ROUNDDOWN(J106-ROUNDUP(J106*(12-J26)/12,0)+J107-ROUNDUP(J107*(12-J24)/12,0)+J106-ROUNDUP(J106*(12-J25)/12,0),-2),"")</f>
        <v/>
      </c>
      <c r="K118" s="99"/>
      <c r="L118" s="99"/>
      <c r="M118" s="99" t="str">
        <f>IF(M14=1,ROUNDDOWN(M106-ROUNDUP(M106*(12-M26)/12,0)+M107-ROUNDUP(M107*(12-M24)/12,0)+M106-ROUNDUP(M106*(12-M25)/12,0),-2),"")</f>
        <v/>
      </c>
      <c r="N118" s="99"/>
      <c r="O118" s="99"/>
      <c r="P118" s="99" t="str">
        <f>IF(P14=1,ROUNDDOWN(P106-ROUNDUP(P106*(12-P26)/12,0)+P107-ROUNDUP(P107*(12-P24)/12,0)+P106-ROUNDUP(P106*(12-P25)/12,0),-2),"")</f>
        <v/>
      </c>
      <c r="Q118" s="99"/>
      <c r="R118" s="99"/>
      <c r="S118" s="99" t="str">
        <f>IF(S14=1,ROUNDDOWN(S106-ROUNDUP(S106*(12-S26)/12,0)+S107-ROUNDUP(S107*(12-S24)/12,0)+S106-ROUNDUP(S106*(12-S25)/12,0),-2),"")</f>
        <v/>
      </c>
      <c r="T118" s="97"/>
      <c r="U118" s="96"/>
      <c r="V118" s="100"/>
      <c r="W118" s="101"/>
    </row>
    <row r="119" spans="1:23" s="11" customFormat="1" ht="3.75" customHeight="1" x14ac:dyDescent="0.15">
      <c r="A119" s="6"/>
      <c r="B119" s="8"/>
      <c r="D119" s="5"/>
      <c r="E119" s="15"/>
      <c r="F119" s="5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W119" s="17"/>
    </row>
    <row r="120" spans="1:23" ht="3" customHeight="1" x14ac:dyDescent="0.15">
      <c r="A120" s="16"/>
      <c r="V120" s="12"/>
      <c r="W120" s="17"/>
    </row>
  </sheetData>
  <sheetProtection algorithmName="SHA-512" hashValue="VNNbeo6/Tdsdv5Kv+HDynSvpq03nKtsTN9rlfpXMSfhd65H60Ypxd5fYysn0r9CVcAj4k6vwl0F+BfJycwYRXQ==" saltValue="SjPtTOmgwkLEBokWKj6Bqg==" spinCount="100000" sheet="1" objects="1" scenarios="1" selectLockedCells="1" selectUnlockedCells="1"/>
  <phoneticPr fontId="2"/>
  <conditionalFormatting sqref="G6 G28">
    <cfRule type="expression" dxfId="4" priority="22">
      <formula>$G$14=0</formula>
    </cfRule>
  </conditionalFormatting>
  <conditionalFormatting sqref="J6 J28">
    <cfRule type="expression" dxfId="3" priority="21">
      <formula>$J$14=0</formula>
    </cfRule>
  </conditionalFormatting>
  <conditionalFormatting sqref="M6 M28">
    <cfRule type="expression" dxfId="2" priority="20">
      <formula>$M$14=0</formula>
    </cfRule>
  </conditionalFormatting>
  <conditionalFormatting sqref="P6 P28">
    <cfRule type="expression" dxfId="1" priority="19">
      <formula>$P$14=0</formula>
    </cfRule>
  </conditionalFormatting>
  <conditionalFormatting sqref="S6 S28">
    <cfRule type="expression" dxfId="0" priority="18">
      <formula>$S$14=0</formula>
    </cfRule>
  </conditionalFormatting>
  <pageMargins left="0.59055118110236227" right="0.51181102362204722" top="0.55118110236220474" bottom="0.55118110236220474" header="0.31496062992125984" footer="0.31496062992125984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6145" r:id="rId4" name="Image1">
          <controlPr defaultSize="0" autoLine="0" r:id="rId5">
            <anchor moveWithCells="1">
              <from>
                <xdr:col>0</xdr:col>
                <xdr:colOff>104775</xdr:colOff>
                <xdr:row>0</xdr:row>
                <xdr:rowOff>0</xdr:rowOff>
              </from>
              <to>
                <xdr:col>39</xdr:col>
                <xdr:colOff>47625</xdr:colOff>
                <xdr:row>120</xdr:row>
                <xdr:rowOff>95250</xdr:rowOff>
              </to>
            </anchor>
          </controlPr>
        </control>
      </mc:Choice>
      <mc:Fallback>
        <control shapeId="6145" r:id="rId4" name="Image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H58"/>
  <sheetViews>
    <sheetView showGridLines="0" showRowColHeaders="0" view="pageBreakPreview" zoomScaleNormal="100" zoomScaleSheetLayoutView="100" workbookViewId="0"/>
  </sheetViews>
  <sheetFormatPr defaultColWidth="9" defaultRowHeight="13.5" x14ac:dyDescent="0.15"/>
  <cols>
    <col min="1" max="1" width="3.25" style="1" bestFit="1" customWidth="1"/>
    <col min="2" max="2" width="23.875" style="1" bestFit="1" customWidth="1"/>
    <col min="3" max="3" width="19.75" style="1" bestFit="1" customWidth="1"/>
    <col min="4" max="5" width="11" style="1" bestFit="1" customWidth="1"/>
    <col min="6" max="6" width="5.5" style="1" customWidth="1"/>
    <col min="7" max="7" width="9.875" style="1" customWidth="1"/>
    <col min="8" max="8" width="3.5" style="1" bestFit="1" customWidth="1"/>
    <col min="9" max="16384" width="9" style="1"/>
  </cols>
  <sheetData>
    <row r="1" spans="1:8" x14ac:dyDescent="0.15">
      <c r="A1" s="19">
        <v>3</v>
      </c>
      <c r="B1" s="120" t="s">
        <v>96</v>
      </c>
      <c r="C1" s="20"/>
      <c r="D1" s="20"/>
      <c r="E1" s="20"/>
      <c r="F1" s="20"/>
      <c r="G1" s="20"/>
      <c r="H1" s="21"/>
    </row>
    <row r="2" spans="1:8" ht="12.95" customHeight="1" x14ac:dyDescent="0.15">
      <c r="A2" s="19">
        <v>4</v>
      </c>
      <c r="B2" s="120" t="s">
        <v>97</v>
      </c>
      <c r="C2" s="20"/>
      <c r="D2" s="20"/>
      <c r="E2" s="20"/>
      <c r="F2" s="20"/>
      <c r="G2" s="20"/>
      <c r="H2" s="21"/>
    </row>
    <row r="3" spans="1:8" x14ac:dyDescent="0.15">
      <c r="A3" s="19">
        <v>8</v>
      </c>
      <c r="B3" s="20"/>
      <c r="C3" s="20"/>
      <c r="D3" s="20"/>
      <c r="E3" s="20"/>
      <c r="F3" s="20"/>
      <c r="G3" s="20"/>
      <c r="H3" s="21"/>
    </row>
    <row r="4" spans="1:8" x14ac:dyDescent="0.15">
      <c r="A4" s="19">
        <v>9</v>
      </c>
      <c r="B4" s="20"/>
      <c r="C4" s="20"/>
      <c r="D4" s="22" t="s">
        <v>127</v>
      </c>
      <c r="E4" s="22" t="s">
        <v>59</v>
      </c>
      <c r="F4" s="20"/>
      <c r="G4" s="20"/>
      <c r="H4" s="21"/>
    </row>
    <row r="5" spans="1:8" x14ac:dyDescent="0.15">
      <c r="A5" s="19">
        <v>10</v>
      </c>
      <c r="B5" s="23" t="s">
        <v>45</v>
      </c>
      <c r="C5" s="107">
        <v>44287</v>
      </c>
      <c r="D5" s="107">
        <v>43556</v>
      </c>
      <c r="E5" s="107">
        <v>49714</v>
      </c>
      <c r="F5" s="20"/>
      <c r="G5" s="20"/>
      <c r="H5" s="21"/>
    </row>
    <row r="6" spans="1:8" x14ac:dyDescent="0.15">
      <c r="A6" s="19">
        <v>11</v>
      </c>
      <c r="B6" s="20"/>
      <c r="C6" s="20"/>
      <c r="D6" s="20"/>
      <c r="E6" s="20"/>
      <c r="F6" s="20"/>
      <c r="G6" s="20"/>
      <c r="H6" s="21"/>
    </row>
    <row r="7" spans="1:8" x14ac:dyDescent="0.15">
      <c r="A7" s="19">
        <v>12</v>
      </c>
      <c r="B7" s="23" t="s">
        <v>23</v>
      </c>
      <c r="C7" s="109">
        <v>640000</v>
      </c>
      <c r="D7" s="20"/>
      <c r="E7" s="20"/>
      <c r="F7" s="20"/>
      <c r="G7" s="20"/>
      <c r="H7" s="21"/>
    </row>
    <row r="8" spans="1:8" x14ac:dyDescent="0.15">
      <c r="A8" s="19">
        <v>13</v>
      </c>
      <c r="B8" s="20"/>
      <c r="C8" s="20"/>
      <c r="D8" s="20"/>
      <c r="E8" s="20"/>
      <c r="F8" s="20"/>
      <c r="G8" s="20"/>
      <c r="H8" s="21"/>
    </row>
    <row r="9" spans="1:8" x14ac:dyDescent="0.15">
      <c r="A9" s="19">
        <v>15</v>
      </c>
      <c r="B9" s="23" t="s">
        <v>132</v>
      </c>
      <c r="C9" s="113">
        <v>430000</v>
      </c>
      <c r="D9" s="20"/>
      <c r="E9" s="20"/>
      <c r="F9" s="20"/>
      <c r="G9" s="20"/>
      <c r="H9" s="21"/>
    </row>
    <row r="10" spans="1:8" x14ac:dyDescent="0.15">
      <c r="A10" s="19"/>
      <c r="B10" s="117" t="s">
        <v>131</v>
      </c>
      <c r="C10" s="103">
        <v>290000</v>
      </c>
      <c r="D10" s="20" t="s">
        <v>128</v>
      </c>
      <c r="E10" s="20"/>
      <c r="F10" s="20"/>
      <c r="G10" s="20"/>
      <c r="H10" s="21"/>
    </row>
    <row r="11" spans="1:8" x14ac:dyDescent="0.15">
      <c r="A11" s="19"/>
      <c r="B11" s="117" t="s">
        <v>133</v>
      </c>
      <c r="C11" s="103">
        <v>150000</v>
      </c>
      <c r="D11" s="20" t="s">
        <v>128</v>
      </c>
      <c r="E11" s="20"/>
      <c r="F11" s="20"/>
      <c r="G11" s="20"/>
      <c r="H11" s="21"/>
    </row>
    <row r="12" spans="1:8" x14ac:dyDescent="0.15">
      <c r="A12" s="19"/>
      <c r="B12" s="117" t="s">
        <v>134</v>
      </c>
      <c r="C12" s="103">
        <v>0</v>
      </c>
      <c r="D12" s="20" t="s">
        <v>128</v>
      </c>
      <c r="E12" s="20"/>
      <c r="F12" s="20"/>
      <c r="G12" s="20"/>
      <c r="H12" s="21"/>
    </row>
    <row r="13" spans="1:8" x14ac:dyDescent="0.15">
      <c r="A13" s="19">
        <v>16</v>
      </c>
      <c r="B13" s="20"/>
      <c r="C13" s="20"/>
      <c r="D13" s="20"/>
      <c r="E13" s="20"/>
      <c r="F13" s="20"/>
      <c r="G13" s="20"/>
      <c r="H13" s="21"/>
    </row>
    <row r="14" spans="1:8" x14ac:dyDescent="0.15">
      <c r="A14" s="19">
        <v>17</v>
      </c>
      <c r="B14" s="23" t="s">
        <v>9</v>
      </c>
      <c r="C14" s="109">
        <v>150000</v>
      </c>
      <c r="D14" s="20"/>
      <c r="E14" s="20"/>
      <c r="F14" s="20"/>
      <c r="G14" s="20"/>
      <c r="H14" s="21"/>
    </row>
    <row r="15" spans="1:8" x14ac:dyDescent="0.15">
      <c r="A15" s="19">
        <v>18</v>
      </c>
      <c r="B15" s="20"/>
      <c r="C15" s="20"/>
      <c r="D15" s="20"/>
      <c r="E15" s="20"/>
      <c r="F15" s="20"/>
      <c r="G15" s="20"/>
      <c r="H15" s="21"/>
    </row>
    <row r="16" spans="1:8" x14ac:dyDescent="0.15">
      <c r="A16" s="19">
        <v>19</v>
      </c>
      <c r="B16" s="23" t="s">
        <v>2</v>
      </c>
      <c r="C16" s="23" t="s">
        <v>129</v>
      </c>
      <c r="D16" s="24"/>
      <c r="E16" s="24"/>
      <c r="F16" s="23"/>
      <c r="G16" s="24"/>
      <c r="H16" s="21"/>
    </row>
    <row r="17" spans="1:8" x14ac:dyDescent="0.15">
      <c r="A17" s="19">
        <v>20</v>
      </c>
      <c r="B17" s="25" t="s">
        <v>135</v>
      </c>
      <c r="C17" s="106">
        <v>0</v>
      </c>
      <c r="D17" s="103">
        <v>0</v>
      </c>
      <c r="E17" s="113">
        <v>600000</v>
      </c>
      <c r="F17" s="111"/>
      <c r="G17" s="109">
        <v>0</v>
      </c>
      <c r="H17" s="26">
        <v>1</v>
      </c>
    </row>
    <row r="18" spans="1:8" x14ac:dyDescent="0.15">
      <c r="A18" s="19">
        <v>21</v>
      </c>
      <c r="B18" s="25" t="s">
        <v>136</v>
      </c>
      <c r="C18" s="108" t="s">
        <v>137</v>
      </c>
      <c r="D18" s="109">
        <v>600001</v>
      </c>
      <c r="E18" s="109">
        <v>1299999</v>
      </c>
      <c r="F18" s="111"/>
      <c r="G18" s="113">
        <v>600000</v>
      </c>
      <c r="H18" s="26">
        <v>2</v>
      </c>
    </row>
    <row r="19" spans="1:8" x14ac:dyDescent="0.15">
      <c r="A19" s="19">
        <v>22</v>
      </c>
      <c r="B19" s="25" t="s">
        <v>3</v>
      </c>
      <c r="C19" s="108" t="s">
        <v>138</v>
      </c>
      <c r="D19" s="109">
        <v>1300000</v>
      </c>
      <c r="E19" s="109">
        <v>4099999</v>
      </c>
      <c r="F19" s="110">
        <v>0.75</v>
      </c>
      <c r="G19" s="113">
        <v>275000</v>
      </c>
      <c r="H19" s="26">
        <v>3</v>
      </c>
    </row>
    <row r="20" spans="1:8" x14ac:dyDescent="0.15">
      <c r="A20" s="19">
        <v>23</v>
      </c>
      <c r="B20" s="25" t="s">
        <v>141</v>
      </c>
      <c r="C20" s="108" t="s">
        <v>139</v>
      </c>
      <c r="D20" s="109">
        <v>4100000</v>
      </c>
      <c r="E20" s="109">
        <v>7699999</v>
      </c>
      <c r="F20" s="110">
        <v>0.85</v>
      </c>
      <c r="G20" s="113">
        <v>685000</v>
      </c>
      <c r="H20" s="26">
        <v>4</v>
      </c>
    </row>
    <row r="21" spans="1:8" x14ac:dyDescent="0.15">
      <c r="A21" s="19">
        <v>24</v>
      </c>
      <c r="B21" s="118" t="s">
        <v>142</v>
      </c>
      <c r="C21" s="108" t="s">
        <v>140</v>
      </c>
      <c r="D21" s="109">
        <v>7700000</v>
      </c>
      <c r="E21" s="109">
        <v>9999999</v>
      </c>
      <c r="F21" s="110">
        <v>0.95</v>
      </c>
      <c r="G21" s="113">
        <v>1455000</v>
      </c>
      <c r="H21" s="26">
        <v>5</v>
      </c>
    </row>
    <row r="22" spans="1:8" x14ac:dyDescent="0.15">
      <c r="A22" s="19">
        <v>25</v>
      </c>
      <c r="B22" s="25" t="s">
        <v>143</v>
      </c>
      <c r="C22" s="108" t="s">
        <v>144</v>
      </c>
      <c r="D22" s="109">
        <v>10000000</v>
      </c>
      <c r="E22" s="24"/>
      <c r="F22" s="111"/>
      <c r="G22" s="113">
        <v>1955000</v>
      </c>
      <c r="H22" s="119">
        <v>6</v>
      </c>
    </row>
    <row r="23" spans="1:8" x14ac:dyDescent="0.15">
      <c r="A23" s="19"/>
      <c r="B23" s="27"/>
      <c r="C23" s="27"/>
      <c r="D23" s="28"/>
      <c r="E23" s="28"/>
      <c r="F23" s="20"/>
      <c r="G23" s="28"/>
      <c r="H23" s="21"/>
    </row>
    <row r="24" spans="1:8" x14ac:dyDescent="0.15">
      <c r="A24" s="19">
        <v>19</v>
      </c>
      <c r="B24" s="23" t="s">
        <v>2</v>
      </c>
      <c r="C24" s="23" t="s">
        <v>130</v>
      </c>
      <c r="D24" s="24"/>
      <c r="E24" s="24"/>
      <c r="F24" s="23"/>
      <c r="G24" s="24"/>
      <c r="H24" s="21"/>
    </row>
    <row r="25" spans="1:8" x14ac:dyDescent="0.15">
      <c r="A25" s="19"/>
      <c r="B25" s="20" t="s">
        <v>128</v>
      </c>
      <c r="C25" s="27"/>
      <c r="D25" s="28"/>
      <c r="E25" s="28"/>
      <c r="F25" s="20"/>
      <c r="G25" s="28"/>
      <c r="H25" s="21"/>
    </row>
    <row r="26" spans="1:8" x14ac:dyDescent="0.15">
      <c r="A26" s="19"/>
      <c r="B26" s="27"/>
      <c r="C26" s="27"/>
      <c r="D26" s="28"/>
      <c r="E26" s="28"/>
      <c r="F26" s="20"/>
      <c r="G26" s="28"/>
      <c r="H26" s="21"/>
    </row>
    <row r="27" spans="1:8" x14ac:dyDescent="0.15">
      <c r="A27" s="19">
        <v>26</v>
      </c>
      <c r="B27" s="23" t="s">
        <v>5</v>
      </c>
      <c r="C27" s="23" t="s">
        <v>129</v>
      </c>
      <c r="D27" s="24"/>
      <c r="E27" s="24"/>
      <c r="F27" s="23"/>
      <c r="G27" s="24"/>
      <c r="H27" s="21"/>
    </row>
    <row r="28" spans="1:8" x14ac:dyDescent="0.15">
      <c r="A28" s="19">
        <v>27</v>
      </c>
      <c r="B28" s="25" t="s">
        <v>180</v>
      </c>
      <c r="C28" s="106">
        <v>0</v>
      </c>
      <c r="D28" s="103">
        <v>0</v>
      </c>
      <c r="E28" s="109">
        <v>1100000</v>
      </c>
      <c r="F28" s="23"/>
      <c r="G28" s="109">
        <v>0</v>
      </c>
      <c r="H28" s="26">
        <v>11</v>
      </c>
    </row>
    <row r="29" spans="1:8" x14ac:dyDescent="0.15">
      <c r="A29" s="19">
        <v>28</v>
      </c>
      <c r="B29" s="25" t="s">
        <v>181</v>
      </c>
      <c r="C29" s="112" t="s">
        <v>145</v>
      </c>
      <c r="D29" s="109">
        <v>1100001</v>
      </c>
      <c r="E29" s="109">
        <v>3299999</v>
      </c>
      <c r="F29" s="24"/>
      <c r="G29" s="113">
        <v>1100000</v>
      </c>
      <c r="H29" s="26">
        <v>12</v>
      </c>
    </row>
    <row r="30" spans="1:8" x14ac:dyDescent="0.15">
      <c r="A30" s="19">
        <v>29</v>
      </c>
      <c r="B30" s="25" t="s">
        <v>6</v>
      </c>
      <c r="C30" s="112" t="s">
        <v>138</v>
      </c>
      <c r="D30" s="109">
        <v>3300000</v>
      </c>
      <c r="E30" s="109">
        <v>4099999</v>
      </c>
      <c r="F30" s="110">
        <v>0.75</v>
      </c>
      <c r="G30" s="113">
        <v>275000</v>
      </c>
      <c r="H30" s="26">
        <v>13</v>
      </c>
    </row>
    <row r="31" spans="1:8" x14ac:dyDescent="0.15">
      <c r="A31" s="19">
        <v>30</v>
      </c>
      <c r="B31" s="25" t="s">
        <v>4</v>
      </c>
      <c r="C31" s="112" t="s">
        <v>139</v>
      </c>
      <c r="D31" s="109">
        <v>4100000</v>
      </c>
      <c r="E31" s="109">
        <v>7699999</v>
      </c>
      <c r="F31" s="110">
        <v>0.85</v>
      </c>
      <c r="G31" s="113">
        <v>685000</v>
      </c>
      <c r="H31" s="26">
        <v>14</v>
      </c>
    </row>
    <row r="32" spans="1:8" x14ac:dyDescent="0.15">
      <c r="A32" s="19">
        <v>31</v>
      </c>
      <c r="B32" s="118" t="s">
        <v>142</v>
      </c>
      <c r="C32" s="112" t="s">
        <v>140</v>
      </c>
      <c r="D32" s="109">
        <v>7700000</v>
      </c>
      <c r="E32" s="109">
        <v>9999999</v>
      </c>
      <c r="F32" s="110">
        <v>0.95</v>
      </c>
      <c r="G32" s="113">
        <v>1455000</v>
      </c>
      <c r="H32" s="26">
        <v>15</v>
      </c>
    </row>
    <row r="33" spans="1:8" x14ac:dyDescent="0.15">
      <c r="A33" s="19">
        <v>25</v>
      </c>
      <c r="B33" s="25" t="s">
        <v>143</v>
      </c>
      <c r="C33" s="108" t="s">
        <v>144</v>
      </c>
      <c r="D33" s="109">
        <v>10000000</v>
      </c>
      <c r="E33" s="24"/>
      <c r="F33" s="24"/>
      <c r="G33" s="113">
        <v>1955000</v>
      </c>
      <c r="H33" s="26">
        <v>16</v>
      </c>
    </row>
    <row r="34" spans="1:8" x14ac:dyDescent="0.15">
      <c r="A34" s="19">
        <v>32</v>
      </c>
      <c r="B34" s="20"/>
      <c r="C34" s="20"/>
      <c r="D34" s="28"/>
      <c r="E34" s="28"/>
      <c r="F34" s="20"/>
      <c r="G34" s="28"/>
      <c r="H34" s="21"/>
    </row>
    <row r="35" spans="1:8" x14ac:dyDescent="0.15">
      <c r="A35" s="19">
        <v>19</v>
      </c>
      <c r="B35" s="23" t="s">
        <v>5</v>
      </c>
      <c r="C35" s="23" t="s">
        <v>130</v>
      </c>
      <c r="D35" s="24"/>
      <c r="E35" s="24"/>
      <c r="F35" s="23"/>
      <c r="G35" s="24"/>
      <c r="H35" s="21"/>
    </row>
    <row r="36" spans="1:8" x14ac:dyDescent="0.15">
      <c r="A36" s="19"/>
      <c r="B36" s="20" t="s">
        <v>128</v>
      </c>
      <c r="C36" s="27"/>
      <c r="D36" s="28"/>
      <c r="E36" s="28"/>
      <c r="F36" s="20"/>
      <c r="G36" s="28"/>
      <c r="H36" s="21"/>
    </row>
    <row r="37" spans="1:8" x14ac:dyDescent="0.15">
      <c r="A37" s="19"/>
      <c r="B37" s="27"/>
      <c r="C37" s="27"/>
      <c r="D37" s="28"/>
      <c r="E37" s="28"/>
      <c r="F37" s="20"/>
      <c r="G37" s="28"/>
      <c r="H37" s="21"/>
    </row>
    <row r="38" spans="1:8" x14ac:dyDescent="0.15">
      <c r="A38" s="19">
        <v>33</v>
      </c>
      <c r="B38" s="29" t="s">
        <v>94</v>
      </c>
      <c r="C38" s="23"/>
      <c r="D38" s="24"/>
      <c r="E38" s="24"/>
      <c r="F38" s="23"/>
      <c r="G38" s="24"/>
      <c r="H38" s="21"/>
    </row>
    <row r="39" spans="1:8" x14ac:dyDescent="0.15">
      <c r="A39" s="19"/>
      <c r="B39" s="29"/>
      <c r="C39" s="23"/>
      <c r="D39" s="24"/>
      <c r="E39" s="102">
        <v>550999</v>
      </c>
      <c r="F39" s="23"/>
      <c r="G39" s="103">
        <v>0</v>
      </c>
      <c r="H39" s="119">
        <v>1</v>
      </c>
    </row>
    <row r="40" spans="1:8" x14ac:dyDescent="0.15">
      <c r="A40" s="19">
        <v>34</v>
      </c>
      <c r="B40" s="23"/>
      <c r="C40" s="23"/>
      <c r="D40" s="102">
        <v>551000</v>
      </c>
      <c r="E40" s="113">
        <v>1618999</v>
      </c>
      <c r="F40" s="23"/>
      <c r="G40" s="113">
        <v>550000</v>
      </c>
      <c r="H40" s="119">
        <v>1</v>
      </c>
    </row>
    <row r="41" spans="1:8" x14ac:dyDescent="0.15">
      <c r="A41" s="19">
        <v>35</v>
      </c>
      <c r="B41" s="23"/>
      <c r="C41" s="23"/>
      <c r="D41" s="109">
        <v>1619000</v>
      </c>
      <c r="E41" s="109">
        <v>1619999</v>
      </c>
      <c r="F41" s="23"/>
      <c r="G41" s="113">
        <v>1069000</v>
      </c>
      <c r="H41" s="26">
        <v>2</v>
      </c>
    </row>
    <row r="42" spans="1:8" x14ac:dyDescent="0.15">
      <c r="A42" s="19">
        <v>36</v>
      </c>
      <c r="B42" s="23"/>
      <c r="C42" s="23"/>
      <c r="D42" s="109">
        <v>1620000</v>
      </c>
      <c r="E42" s="109">
        <v>1621999</v>
      </c>
      <c r="F42" s="23"/>
      <c r="G42" s="113">
        <v>1070000</v>
      </c>
      <c r="H42" s="26">
        <v>3</v>
      </c>
    </row>
    <row r="43" spans="1:8" x14ac:dyDescent="0.15">
      <c r="A43" s="19">
        <v>37</v>
      </c>
      <c r="B43" s="23"/>
      <c r="C43" s="23"/>
      <c r="D43" s="109">
        <v>1622000</v>
      </c>
      <c r="E43" s="109">
        <v>1623999</v>
      </c>
      <c r="F43" s="23"/>
      <c r="G43" s="113">
        <v>1072000</v>
      </c>
      <c r="H43" s="26">
        <v>4</v>
      </c>
    </row>
    <row r="44" spans="1:8" x14ac:dyDescent="0.15">
      <c r="A44" s="19">
        <v>38</v>
      </c>
      <c r="B44" s="23"/>
      <c r="C44" s="23"/>
      <c r="D44" s="109">
        <v>1624000</v>
      </c>
      <c r="E44" s="109">
        <v>1627999</v>
      </c>
      <c r="F44" s="23"/>
      <c r="G44" s="113">
        <v>1074000</v>
      </c>
      <c r="H44" s="26">
        <v>5</v>
      </c>
    </row>
    <row r="45" spans="1:8" x14ac:dyDescent="0.15">
      <c r="A45" s="19">
        <v>39</v>
      </c>
      <c r="B45" s="23"/>
      <c r="C45" s="23"/>
      <c r="D45" s="113">
        <v>1628000</v>
      </c>
      <c r="E45" s="113">
        <v>1799999</v>
      </c>
      <c r="F45" s="152">
        <v>0.6</v>
      </c>
      <c r="G45" s="113">
        <v>100000</v>
      </c>
      <c r="H45" s="119">
        <v>6</v>
      </c>
    </row>
    <row r="46" spans="1:8" x14ac:dyDescent="0.15">
      <c r="A46" s="19">
        <v>40</v>
      </c>
      <c r="B46" s="23"/>
      <c r="C46" s="23"/>
      <c r="D46" s="113">
        <v>1800000</v>
      </c>
      <c r="E46" s="113">
        <v>3599999</v>
      </c>
      <c r="F46" s="152">
        <v>0.7</v>
      </c>
      <c r="G46" s="113">
        <v>80000</v>
      </c>
      <c r="H46" s="119">
        <v>7</v>
      </c>
    </row>
    <row r="47" spans="1:8" x14ac:dyDescent="0.15">
      <c r="A47" s="19">
        <v>41</v>
      </c>
      <c r="B47" s="23"/>
      <c r="C47" s="23"/>
      <c r="D47" s="113">
        <v>3600000</v>
      </c>
      <c r="E47" s="113">
        <v>6599999</v>
      </c>
      <c r="F47" s="152">
        <v>0.8</v>
      </c>
      <c r="G47" s="113">
        <v>440000</v>
      </c>
      <c r="H47" s="119">
        <v>8</v>
      </c>
    </row>
    <row r="48" spans="1:8" x14ac:dyDescent="0.15">
      <c r="A48" s="19">
        <v>42</v>
      </c>
      <c r="B48" s="23"/>
      <c r="C48" s="23"/>
      <c r="D48" s="113">
        <v>6600000</v>
      </c>
      <c r="E48" s="113">
        <v>8499999</v>
      </c>
      <c r="F48" s="152">
        <v>0.9</v>
      </c>
      <c r="G48" s="113">
        <v>1100000</v>
      </c>
      <c r="H48" s="119">
        <v>9</v>
      </c>
    </row>
    <row r="49" spans="1:8" x14ac:dyDescent="0.15">
      <c r="A49" s="19"/>
      <c r="B49" s="23"/>
      <c r="C49" s="23"/>
      <c r="D49" s="102">
        <v>8500000</v>
      </c>
      <c r="E49" s="24"/>
      <c r="F49" s="23"/>
      <c r="G49" s="113">
        <v>1950000</v>
      </c>
      <c r="H49" s="119">
        <v>10</v>
      </c>
    </row>
    <row r="50" spans="1:8" x14ac:dyDescent="0.15">
      <c r="A50" s="19"/>
      <c r="B50" s="20"/>
      <c r="C50" s="20"/>
      <c r="D50" s="20"/>
      <c r="E50" s="20"/>
      <c r="F50" s="20"/>
      <c r="G50" s="20"/>
      <c r="H50" s="21"/>
    </row>
    <row r="51" spans="1:8" x14ac:dyDescent="0.15">
      <c r="A51" s="19">
        <v>43</v>
      </c>
      <c r="B51" s="23" t="s">
        <v>10</v>
      </c>
      <c r="C51" s="110">
        <v>9.5100000000000004E-2</v>
      </c>
      <c r="D51" s="20"/>
      <c r="E51" s="20"/>
      <c r="F51" s="20"/>
      <c r="G51" s="20"/>
      <c r="H51" s="21"/>
    </row>
    <row r="52" spans="1:8" x14ac:dyDescent="0.15">
      <c r="A52" s="19">
        <v>44</v>
      </c>
      <c r="B52" s="20"/>
      <c r="C52" s="20"/>
      <c r="D52" s="20"/>
      <c r="E52" s="20"/>
      <c r="F52" s="20"/>
      <c r="G52" s="20"/>
      <c r="H52" s="21"/>
    </row>
    <row r="53" spans="1:8" x14ac:dyDescent="0.15">
      <c r="A53" s="19">
        <v>49</v>
      </c>
      <c r="B53" s="23" t="s">
        <v>22</v>
      </c>
      <c r="C53" s="23"/>
      <c r="D53" s="23"/>
      <c r="E53" s="23"/>
      <c r="F53" s="23"/>
      <c r="G53" s="20"/>
      <c r="H53" s="21"/>
    </row>
    <row r="54" spans="1:8" x14ac:dyDescent="0.15">
      <c r="A54" s="19">
        <v>50</v>
      </c>
      <c r="B54" s="23" t="s">
        <v>11</v>
      </c>
      <c r="C54" s="23"/>
      <c r="D54" s="114">
        <v>50304</v>
      </c>
      <c r="E54" s="110" t="s">
        <v>11</v>
      </c>
      <c r="F54" s="23"/>
      <c r="G54" s="20"/>
      <c r="H54" s="21"/>
    </row>
    <row r="55" spans="1:8" x14ac:dyDescent="0.15">
      <c r="A55" s="19">
        <v>51</v>
      </c>
      <c r="B55" s="23" t="s">
        <v>12</v>
      </c>
      <c r="C55" s="114">
        <v>520000</v>
      </c>
      <c r="D55" s="114">
        <v>40243</v>
      </c>
      <c r="E55" s="110" t="s">
        <v>12</v>
      </c>
      <c r="F55" s="23"/>
      <c r="G55" s="20"/>
      <c r="H55" s="21"/>
    </row>
    <row r="56" spans="1:8" x14ac:dyDescent="0.15">
      <c r="A56" s="19">
        <v>52</v>
      </c>
      <c r="B56" s="23" t="s">
        <v>13</v>
      </c>
      <c r="C56" s="114">
        <v>285000</v>
      </c>
      <c r="D56" s="114">
        <v>25152</v>
      </c>
      <c r="E56" s="110" t="s">
        <v>13</v>
      </c>
      <c r="F56" s="23"/>
      <c r="G56" s="20"/>
      <c r="H56" s="21"/>
    </row>
    <row r="57" spans="1:8" x14ac:dyDescent="0.15">
      <c r="A57" s="19">
        <v>53</v>
      </c>
      <c r="B57" s="23" t="s">
        <v>98</v>
      </c>
      <c r="C57" s="114">
        <v>430000</v>
      </c>
      <c r="D57" s="114">
        <v>15091</v>
      </c>
      <c r="E57" s="115" t="s">
        <v>98</v>
      </c>
      <c r="F57" s="23"/>
      <c r="G57" s="20"/>
      <c r="H57" s="21"/>
    </row>
    <row r="58" spans="1:8" x14ac:dyDescent="0.15">
      <c r="A58" s="30">
        <v>56</v>
      </c>
      <c r="B58" s="31" t="s">
        <v>14</v>
      </c>
      <c r="C58" s="31"/>
      <c r="D58" s="116">
        <v>25152</v>
      </c>
      <c r="E58" s="121" t="s">
        <v>147</v>
      </c>
      <c r="F58" s="31"/>
      <c r="G58" s="32"/>
      <c r="H58" s="33"/>
    </row>
  </sheetData>
  <sheetProtection algorithmName="SHA-512" hashValue="IppWZJvfd9SuqVrCfDnkY9fLNVwpB96zznsRKmmCvukoDKHNsa32GerWmdz0/f4oKZcX67gvT+nNZHCGUmfHhg==" saltValue="d4OrpoRi+7nuRvCHVZwYvA==" spinCount="100000" sheet="1" objects="1" scenarios="1" selectLockedCells="1" selectUnlockedCells="1"/>
  <phoneticPr fontId="2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Image1">
          <controlPr defaultSize="0" print="0" autoLine="0" r:id="rId5">
            <anchor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638175</xdr:colOff>
                <xdr:row>58</xdr:row>
                <xdr:rowOff>38100</xdr:rowOff>
              </to>
            </anchor>
          </controlPr>
        </control>
      </mc:Choice>
      <mc:Fallback>
        <control shapeId="7169" r:id="rId4" name="Image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TOP</vt:lpstr>
      <vt:lpstr>CAL</vt:lpstr>
      <vt:lpstr>DAT</vt:lpstr>
      <vt:lpstr>CAL!Print_Area</vt:lpstr>
      <vt:lpstr>DAT!Print_Area</vt:lpstr>
      <vt:lpstr>TOP!Print_Area</vt:lpstr>
    </vt:vector>
  </TitlesOfParts>
  <Manager>吹上システム株式会社</Manager>
  <Company>吹上システム株式会社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和歌山県後期高齢者医療保険料試算</dc:title>
  <dc:creator>吹上システム株式会社</dc:creator>
  <cp:lastModifiedBy>fusou04</cp:lastModifiedBy>
  <cp:lastPrinted>2021-05-28T04:34:39Z</cp:lastPrinted>
  <dcterms:created xsi:type="dcterms:W3CDTF">2018-09-23T10:46:17Z</dcterms:created>
  <dcterms:modified xsi:type="dcterms:W3CDTF">2021-06-10T09:03:57Z</dcterms:modified>
  <cp:contentStatus/>
</cp:coreProperties>
</file>